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4" r:id="rId1"/>
  </sheets>
  <externalReferences>
    <externalReference r:id="rId2"/>
    <externalReference r:id="rId3"/>
  </externalReferences>
  <definedNames>
    <definedName name="org">[1]Титульный!$G$15</definedName>
    <definedName name="ва">[2]Титульный!$G$15</definedName>
  </definedNames>
  <calcPr calcId="125725"/>
</workbook>
</file>

<file path=xl/calcChain.xml><?xml version="1.0" encoding="utf-8"?>
<calcChain xmlns="http://schemas.openxmlformats.org/spreadsheetml/2006/main">
  <c r="D175" i="4"/>
  <c r="H168"/>
  <c r="G168"/>
  <c r="E168"/>
  <c r="F167"/>
  <c r="F165" s="1"/>
  <c r="D166"/>
  <c r="D164"/>
  <c r="D162"/>
  <c r="H161"/>
  <c r="G161"/>
  <c r="F161"/>
  <c r="D163" s="1"/>
  <c r="E161"/>
  <c r="D159"/>
  <c r="H158"/>
  <c r="H156" s="1"/>
  <c r="G158"/>
  <c r="G156" s="1"/>
  <c r="F158"/>
  <c r="F156" s="1"/>
  <c r="E158"/>
  <c r="E156" s="1"/>
  <c r="D154"/>
  <c r="D152"/>
  <c r="H151"/>
  <c r="H149" s="1"/>
  <c r="G151"/>
  <c r="G149" s="1"/>
  <c r="F151"/>
  <c r="F149" s="1"/>
  <c r="E151"/>
  <c r="E149" s="1"/>
  <c r="D150"/>
  <c r="D146"/>
  <c r="F145"/>
  <c r="F143" s="1"/>
  <c r="D144"/>
  <c r="D142"/>
  <c r="D140"/>
  <c r="H139"/>
  <c r="G139"/>
  <c r="F139"/>
  <c r="D141" s="1"/>
  <c r="E139"/>
  <c r="D138"/>
  <c r="D137"/>
  <c r="D136"/>
  <c r="D135"/>
  <c r="H133"/>
  <c r="H132" s="1"/>
  <c r="G133"/>
  <c r="G132" s="1"/>
  <c r="F132"/>
  <c r="E132"/>
  <c r="D134" s="1"/>
  <c r="D130"/>
  <c r="H129"/>
  <c r="G129"/>
  <c r="F129"/>
  <c r="E129"/>
  <c r="D131" s="1"/>
  <c r="H126"/>
  <c r="G126"/>
  <c r="F126"/>
  <c r="E126"/>
  <c r="D128" s="1"/>
  <c r="D121"/>
  <c r="D119"/>
  <c r="H118"/>
  <c r="H116" s="1"/>
  <c r="G118"/>
  <c r="F118"/>
  <c r="F116" s="1"/>
  <c r="E118"/>
  <c r="E116" s="1"/>
  <c r="D117"/>
  <c r="G116"/>
  <c r="D114"/>
  <c r="D113"/>
  <c r="H108"/>
  <c r="H106" s="1"/>
  <c r="H109" s="1"/>
  <c r="G108"/>
  <c r="G106" s="1"/>
  <c r="G109" s="1"/>
  <c r="E108"/>
  <c r="E106" s="1"/>
  <c r="D107"/>
  <c r="F106"/>
  <c r="F109" s="1"/>
  <c r="D104"/>
  <c r="H102"/>
  <c r="G102"/>
  <c r="H100"/>
  <c r="D100" s="1"/>
  <c r="G99"/>
  <c r="D99" s="1"/>
  <c r="H98"/>
  <c r="G98"/>
  <c r="H97"/>
  <c r="G97"/>
  <c r="F95"/>
  <c r="F89" s="1"/>
  <c r="D91" s="1"/>
  <c r="E95"/>
  <c r="D94"/>
  <c r="H93"/>
  <c r="H92" s="1"/>
  <c r="G93"/>
  <c r="G92" s="1"/>
  <c r="E93"/>
  <c r="E92" s="1"/>
  <c r="E89" s="1"/>
  <c r="D90"/>
  <c r="D88"/>
  <c r="D87"/>
  <c r="G83"/>
  <c r="F83"/>
  <c r="D85" s="1"/>
  <c r="E83"/>
  <c r="E81"/>
  <c r="D81" s="1"/>
  <c r="G80"/>
  <c r="E80"/>
  <c r="H79"/>
  <c r="D79" s="1"/>
  <c r="G78"/>
  <c r="D78" s="1"/>
  <c r="H77"/>
  <c r="G77"/>
  <c r="F75"/>
  <c r="H73"/>
  <c r="H69" s="1"/>
  <c r="G72"/>
  <c r="D72" s="1"/>
  <c r="G71"/>
  <c r="F69"/>
  <c r="E69"/>
  <c r="H66"/>
  <c r="G66"/>
  <c r="F66"/>
  <c r="E66"/>
  <c r="D65"/>
  <c r="H59"/>
  <c r="G59"/>
  <c r="F59"/>
  <c r="E59"/>
  <c r="D58"/>
  <c r="D57"/>
  <c r="D56"/>
  <c r="D55"/>
  <c r="D54"/>
  <c r="D52"/>
  <c r="D50"/>
  <c r="D49"/>
  <c r="D48"/>
  <c r="D47"/>
  <c r="H45"/>
  <c r="G45"/>
  <c r="F45"/>
  <c r="F39" s="1"/>
  <c r="E45"/>
  <c r="D44"/>
  <c r="D43"/>
  <c r="H42"/>
  <c r="H124" s="1"/>
  <c r="G42"/>
  <c r="G124" s="1"/>
  <c r="E42"/>
  <c r="D41"/>
  <c r="D40"/>
  <c r="D38"/>
  <c r="D37"/>
  <c r="D35"/>
  <c r="G33"/>
  <c r="F33"/>
  <c r="E33"/>
  <c r="D31"/>
  <c r="D30"/>
  <c r="D29"/>
  <c r="D28"/>
  <c r="D27"/>
  <c r="H25"/>
  <c r="G25"/>
  <c r="F25"/>
  <c r="E25"/>
  <c r="D23"/>
  <c r="D22"/>
  <c r="D21"/>
  <c r="H19"/>
  <c r="G19"/>
  <c r="F19"/>
  <c r="E19"/>
  <c r="H16"/>
  <c r="G16"/>
  <c r="F16"/>
  <c r="E16"/>
  <c r="D15"/>
  <c r="F125" l="1"/>
  <c r="F123" s="1"/>
  <c r="F122" s="1"/>
  <c r="G155"/>
  <c r="D153"/>
  <c r="D120"/>
  <c r="D160"/>
  <c r="F14"/>
  <c r="F62" s="1"/>
  <c r="G14"/>
  <c r="E14"/>
  <c r="D25"/>
  <c r="D158"/>
  <c r="E125"/>
  <c r="D19"/>
  <c r="D45"/>
  <c r="H155"/>
  <c r="D168"/>
  <c r="G69"/>
  <c r="D69" s="1"/>
  <c r="D77"/>
  <c r="D80"/>
  <c r="H75"/>
  <c r="H64" s="1"/>
  <c r="F64"/>
  <c r="F110" s="1"/>
  <c r="E75"/>
  <c r="E64" s="1"/>
  <c r="D66" s="1"/>
  <c r="D93"/>
  <c r="D98"/>
  <c r="D102"/>
  <c r="D116"/>
  <c r="G125"/>
  <c r="G123" s="1"/>
  <c r="G122" s="1"/>
  <c r="D129"/>
  <c r="D139"/>
  <c r="H14"/>
  <c r="D42"/>
  <c r="G75"/>
  <c r="G95"/>
  <c r="D132"/>
  <c r="D161"/>
  <c r="D59"/>
  <c r="D92"/>
  <c r="H95"/>
  <c r="H89" s="1"/>
  <c r="D126"/>
  <c r="H125"/>
  <c r="H123" s="1"/>
  <c r="H122" s="1"/>
  <c r="D151"/>
  <c r="F155"/>
  <c r="D156"/>
  <c r="D106"/>
  <c r="E109"/>
  <c r="D109" s="1"/>
  <c r="D16"/>
  <c r="E39"/>
  <c r="D71"/>
  <c r="D73"/>
  <c r="D97"/>
  <c r="D108"/>
  <c r="D133"/>
  <c r="H39"/>
  <c r="H147" s="1"/>
  <c r="D118"/>
  <c r="E155"/>
  <c r="D157" s="1"/>
  <c r="G39"/>
  <c r="G147" s="1"/>
  <c r="G64" l="1"/>
  <c r="E123"/>
  <c r="E122" s="1"/>
  <c r="D124" s="1"/>
  <c r="D127"/>
  <c r="D14"/>
  <c r="D155"/>
  <c r="D75"/>
  <c r="D95"/>
  <c r="D125"/>
  <c r="G89"/>
  <c r="D89" s="1"/>
  <c r="G169"/>
  <c r="G167" s="1"/>
  <c r="G165" s="1"/>
  <c r="G145"/>
  <c r="G143" s="1"/>
  <c r="D39"/>
  <c r="E147"/>
  <c r="D149" s="1"/>
  <c r="H34"/>
  <c r="H169"/>
  <c r="H167" s="1"/>
  <c r="H165" s="1"/>
  <c r="H145"/>
  <c r="H143" s="1"/>
  <c r="H36"/>
  <c r="D123" l="1"/>
  <c r="D122"/>
  <c r="E53"/>
  <c r="E62" s="1"/>
  <c r="D64" s="1"/>
  <c r="H33"/>
  <c r="H62" s="1"/>
  <c r="D34"/>
  <c r="H84"/>
  <c r="E145"/>
  <c r="E169"/>
  <c r="D147"/>
  <c r="D36"/>
  <c r="H86"/>
  <c r="G53"/>
  <c r="G62" s="1"/>
  <c r="D62" l="1"/>
  <c r="E103"/>
  <c r="D105" s="1"/>
  <c r="H83"/>
  <c r="D84"/>
  <c r="G103"/>
  <c r="G110" s="1"/>
  <c r="D86"/>
  <c r="E143"/>
  <c r="D143" s="1"/>
  <c r="D53"/>
  <c r="D169"/>
  <c r="E167"/>
  <c r="D33"/>
  <c r="D145" l="1"/>
  <c r="D103"/>
  <c r="E110"/>
  <c r="D83"/>
  <c r="H110"/>
  <c r="E165"/>
  <c r="D165" s="1"/>
  <c r="D110" l="1"/>
  <c r="D112"/>
  <c r="D167"/>
</calcChain>
</file>

<file path=xl/sharedStrings.xml><?xml version="1.0" encoding="utf-8"?>
<sst xmlns="http://schemas.openxmlformats.org/spreadsheetml/2006/main" count="212" uniqueCount="109">
  <si>
    <t>L1.1</t>
  </si>
  <si>
    <t>L1.2</t>
  </si>
  <si>
    <t>L2</t>
  </si>
  <si>
    <t>L2.1</t>
  </si>
  <si>
    <t>L2.2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</si>
  <si>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</si>
  <si>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</si>
  <si>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</si>
  <si>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</si>
  <si>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</si>
  <si>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</si>
  <si>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</si>
  <si>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Поступление в сеть из других организаций:</t>
  </si>
  <si>
    <t>из сетей ПАО "ФСК ЕЭС"</t>
  </si>
  <si>
    <t>от генерирующих компаний и блок-станций:</t>
  </si>
  <si>
    <t>Добавить организацию</t>
  </si>
  <si>
    <t>от несетевых организаций:</t>
  </si>
  <si>
    <t>ОБЩЕСТВО С ОГРАНИЧЕННОЙ ОТВЕТСТВЕННОСТЬЮ "РЕАЛ ЭСТЕЙТ МЕНЕДЖМЕНТ"</t>
  </si>
  <si>
    <t>ОБЩЕСТВО С ОГРАНИЧЕННОЙ ОТВЕТСТВЕННОСТЬЮ "НУГУШСКИЙ ГИДРОТЕХНИЧЕСКИЙ УЗЕЛ"</t>
  </si>
  <si>
    <t>ФЕДЕРАЛЬНОЕ ГОСУДАРСТВЕННОЕ БЮДЖЕТНОЕ УЧРЕЖДЕНИЕ САНАТОРИЙ "ГЛУХОВСКАЯ" МИНИСТЕРСТВА ЗДРАВООХРАНЕНИЯ РОССИЙСКОЙ ФЕДЕРАЦИИ</t>
  </si>
  <si>
    <t>от смежных сетевых организаций:</t>
  </si>
  <si>
    <t>ООО "Башкирские распределительные электрические сети"</t>
  </si>
  <si>
    <t>ООО "Аскинские электрические сети"</t>
  </si>
  <si>
    <t>ООО «ГИП-Энерго»</t>
  </si>
  <si>
    <t>АО «Электросеть»</t>
  </si>
  <si>
    <t>Поступление в сеть из других уровней напряжения (трансформация)</t>
  </si>
  <si>
    <t xml:space="preserve">НН </t>
  </si>
  <si>
    <t>Генерация на установках организации (совмещение деятельности)</t>
  </si>
  <si>
    <t>Отпуск из сети:</t>
  </si>
  <si>
    <t>прямым прочим потребителям по договорам оказания услуг по передаче электрической энергии, в том числе:</t>
  </si>
  <si>
    <t>потребителям, опосредованно подключенным к шинам генераторов</t>
  </si>
  <si>
    <t>потребителям ГП, ЭСО, ЭСК, в том числе:</t>
  </si>
  <si>
    <t>прочим потребителям, в том числе:</t>
  </si>
  <si>
    <t>смежным сетевым организациям:</t>
  </si>
  <si>
    <t>МУП "Белорецкие городские электрические сети"</t>
  </si>
  <si>
    <t>населению и приравненным к нему категориям</t>
  </si>
  <si>
    <t>Отпуск в сеть других уровней напряжения</t>
  </si>
  <si>
    <t>Хозяйственные нужды организации</t>
  </si>
  <si>
    <t>Собственное потребление (совмещение деятельности)</t>
  </si>
  <si>
    <t>Общий объем потерь (фактические объемы), в том числе:</t>
  </si>
  <si>
    <t>относимые на собственное потребление (фактическое значение)</t>
  </si>
  <si>
    <t>Нормативные потери (объемы потерь учтенные в сводном прогнозном балансе)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</si>
  <si>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</si>
  <si>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Небаланс</t>
  </si>
  <si>
    <t>относимые на собственное потребление</t>
  </si>
  <si>
    <t>Заявленная мощность</t>
  </si>
  <si>
    <t>Максимальная мощность</t>
  </si>
  <si>
    <t>Резервируемая мощность</t>
  </si>
  <si>
    <t>Полезный отпуск конечным потребителям (тыс. кВт ч):</t>
  </si>
  <si>
    <t>по одноставочному тарифу</t>
  </si>
  <si>
    <t>по двухставочному тарифу:</t>
  </si>
  <si>
    <t>мощность (МВт), в том числе:</t>
  </si>
  <si>
    <t>опосредованно подключенным к шинам генераторов (МВт)</t>
  </si>
  <si>
    <t>компенсация потерь (тыс. кВт ч)</t>
  </si>
  <si>
    <t>Полезный отпуск потребителям ГП, ЭСО (тыс. кВт ч):</t>
  </si>
  <si>
    <t>по одноставочному тарифу:</t>
  </si>
  <si>
    <t>прочим потребителям</t>
  </si>
  <si>
    <t>населению и приравненным к нему категориям потребителей: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</si>
  <si>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</si>
  <si>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в пределах социальной нормы потребления</t>
  </si>
  <si>
    <t>сверх социальной нормы потребления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</si>
  <si>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</si>
  <si>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Населению, проживающему в сельских населенных пунктах и приравненным к нему потребителям:</t>
  </si>
  <si>
    <t>Садоводческим, огородническим или дачным некоммерческим объединениям граждан</t>
  </si>
  <si>
    <t>Религиозным организациям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</si>
  <si>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</si>
  <si>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</si>
  <si>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по двухставочному тарифу (прочие потребители):</t>
  </si>
  <si>
    <t xml:space="preserve"> опосредованно подключенным к шинам генераторов (МВт)</t>
  </si>
  <si>
    <t>Оплачиваемый сетевыми организациями объем оказанных услуг по индивидуальному тарифу:</t>
  </si>
  <si>
    <t>мощность (МВт)</t>
  </si>
  <si>
    <t>Стоимость услуг, оплачиваемая потребителями (конечными потребителями по прямым договорам и ТСО):</t>
  </si>
  <si>
    <t>мощность, в том числе:</t>
  </si>
  <si>
    <t>опосредованно потребителям с шин генераторов</t>
  </si>
  <si>
    <t>компенсация потерь</t>
  </si>
  <si>
    <t>Стоимость услуг, оплачиваемая ГП, ЭСО:</t>
  </si>
  <si>
    <t xml:space="preserve">сверх социальной нормы потребления </t>
  </si>
  <si>
    <t>Стоимость услуг, оплачиваемых сетевыми организациями по индивидуальному тарифу:</t>
  </si>
  <si>
    <t>мощность</t>
  </si>
  <si>
    <t>Затраты на покупку потерь (тыс руб)</t>
  </si>
  <si>
    <t>то же в относительном выражении, %</t>
  </si>
  <si>
    <t>Акционерное общество "Башкирские Электрические сети"</t>
  </si>
  <si>
    <t>L4.2</t>
  </si>
  <si>
    <t>По договору № 092400012 с ООО "Башэлектросбыт", с НДС</t>
  </si>
  <si>
    <t>ГУП «Региональные электрические сети» Республики Башкортостан</t>
  </si>
  <si>
    <t>L3.1</t>
  </si>
  <si>
    <t>L3.2</t>
  </si>
  <si>
    <t>L4.1</t>
  </si>
  <si>
    <t>027401001</t>
  </si>
  <si>
    <t>egrul</t>
  </si>
  <si>
    <t>026301001</t>
  </si>
  <si>
    <t>025501001</t>
  </si>
  <si>
    <t>025250001</t>
  </si>
  <si>
    <t>26319827</t>
  </si>
  <si>
    <t>020401001</t>
  </si>
  <si>
    <t>26560711</t>
  </si>
  <si>
    <t>027801001</t>
  </si>
  <si>
    <t>27792837</t>
  </si>
  <si>
    <t>026401001</t>
  </si>
  <si>
    <t>26562584</t>
  </si>
  <si>
    <t>025645001</t>
  </si>
  <si>
    <t>27737657</t>
  </si>
  <si>
    <t>025301001</t>
  </si>
  <si>
    <t>31248185</t>
  </si>
  <si>
    <t>025601001</t>
  </si>
  <si>
    <t>26849751</t>
  </si>
  <si>
    <t>920</t>
  </si>
  <si>
    <t>910</t>
  </si>
  <si>
    <t>Норматив потерь, утвержденный постановлением № 804 от 23.12.2021 г. ГКТ РБ, млн кВт*ч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</si>
</sst>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9"/>
      <color indexed="23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9"/>
      <color theme="0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horizontal="left" vertical="center" indent="1"/>
    </xf>
    <xf numFmtId="0" fontId="2" fillId="0" borderId="0" xfId="1" applyNumberFormat="1" applyFont="1" applyAlignment="1" applyProtection="1">
      <alignment vertical="center"/>
    </xf>
    <xf numFmtId="0" fontId="2" fillId="0" borderId="0" xfId="2" applyFont="1" applyAlignment="1" applyProtection="1">
      <alignment vertical="center"/>
    </xf>
    <xf numFmtId="49" fontId="2" fillId="0" borderId="0" xfId="1" applyNumberFormat="1" applyFont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center" vertical="center"/>
    </xf>
    <xf numFmtId="0" fontId="2" fillId="0" borderId="2" xfId="3" applyFont="1" applyFill="1" applyBorder="1" applyAlignment="1" applyProtection="1">
      <alignment horizontal="left" vertical="center"/>
    </xf>
    <xf numFmtId="0" fontId="2" fillId="0" borderId="6" xfId="5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49" fontId="2" fillId="0" borderId="0" xfId="4" applyFont="1" applyAlignment="1" applyProtection="1">
      <alignment vertical="center"/>
    </xf>
    <xf numFmtId="49" fontId="2" fillId="3" borderId="4" xfId="4" applyFont="1" applyFill="1" applyBorder="1" applyAlignment="1">
      <alignment vertical="center" wrapText="1"/>
    </xf>
    <xf numFmtId="164" fontId="2" fillId="4" borderId="4" xfId="4" applyNumberFormat="1" applyFont="1" applyFill="1" applyBorder="1" applyAlignment="1" applyProtection="1">
      <alignment horizontal="right" vertical="center"/>
    </xf>
    <xf numFmtId="49" fontId="2" fillId="0" borderId="4" xfId="4" applyFont="1" applyBorder="1" applyAlignment="1">
      <alignment horizontal="left" vertical="center" wrapText="1" indent="1"/>
    </xf>
    <xf numFmtId="164" fontId="2" fillId="5" borderId="4" xfId="4" applyNumberFormat="1" applyFont="1" applyFill="1" applyBorder="1" applyAlignment="1" applyProtection="1">
      <alignment horizontal="right" vertical="center"/>
      <protection locked="0"/>
    </xf>
    <xf numFmtId="49" fontId="2" fillId="0" borderId="1" xfId="4" applyFont="1" applyFill="1" applyBorder="1" applyAlignment="1" applyProtection="1">
      <alignment horizontal="left" vertical="center" wrapText="1" indent="1"/>
    </xf>
    <xf numFmtId="165" fontId="2" fillId="0" borderId="1" xfId="4" applyNumberFormat="1" applyFont="1" applyFill="1" applyBorder="1" applyAlignment="1" applyProtection="1">
      <alignment horizontal="right" vertical="center"/>
    </xf>
    <xf numFmtId="0" fontId="7" fillId="6" borderId="7" xfId="0" applyFont="1" applyFill="1" applyBorder="1" applyAlignment="1" applyProtection="1">
      <alignment horizontal="left" vertical="center" indent="1"/>
    </xf>
    <xf numFmtId="0" fontId="7" fillId="6" borderId="7" xfId="0" applyFont="1" applyFill="1" applyBorder="1" applyAlignment="1" applyProtection="1">
      <alignment horizontal="center" vertical="top"/>
    </xf>
    <xf numFmtId="0" fontId="7" fillId="6" borderId="8" xfId="0" applyFont="1" applyFill="1" applyBorder="1" applyAlignment="1" applyProtection="1">
      <alignment horizontal="center" vertical="top"/>
    </xf>
    <xf numFmtId="0" fontId="0" fillId="7" borderId="6" xfId="6" applyNumberFormat="1" applyFont="1" applyFill="1" applyBorder="1" applyAlignment="1" applyProtection="1">
      <alignment horizontal="left" vertical="center" wrapText="1" indent="2"/>
    </xf>
    <xf numFmtId="164" fontId="2" fillId="4" borderId="5" xfId="4" applyNumberFormat="1" applyFont="1" applyFill="1" applyBorder="1" applyAlignment="1" applyProtection="1">
      <alignment horizontal="right" vertical="center"/>
    </xf>
    <xf numFmtId="164" fontId="2" fillId="5" borderId="5" xfId="4" applyNumberFormat="1" applyFont="1" applyFill="1" applyBorder="1" applyAlignment="1" applyProtection="1">
      <alignment horizontal="right" vertical="center"/>
      <protection locked="0"/>
    </xf>
    <xf numFmtId="164" fontId="2" fillId="5" borderId="6" xfId="4" applyNumberFormat="1" applyFont="1" applyFill="1" applyBorder="1" applyAlignment="1" applyProtection="1">
      <alignment horizontal="right" vertical="center"/>
      <protection locked="0"/>
    </xf>
    <xf numFmtId="165" fontId="2" fillId="0" borderId="4" xfId="4" applyNumberFormat="1" applyFont="1" applyFill="1" applyBorder="1" applyAlignment="1" applyProtection="1">
      <alignment horizontal="right" vertical="center"/>
    </xf>
    <xf numFmtId="49" fontId="2" fillId="3" borderId="4" xfId="4" applyFont="1" applyFill="1" applyBorder="1" applyAlignment="1">
      <alignment horizontal="left" vertical="center" wrapText="1"/>
    </xf>
    <xf numFmtId="49" fontId="2" fillId="0" borderId="4" xfId="4" applyFont="1" applyBorder="1" applyAlignment="1">
      <alignment horizontal="left" vertical="center" wrapText="1" indent="2"/>
    </xf>
    <xf numFmtId="49" fontId="2" fillId="0" borderId="4" xfId="4" applyFont="1" applyBorder="1" applyAlignment="1">
      <alignment horizontal="left" vertical="center" wrapText="1" indent="3"/>
    </xf>
    <xf numFmtId="49" fontId="2" fillId="0" borderId="4" xfId="4" applyFont="1" applyFill="1" applyBorder="1" applyAlignment="1" applyProtection="1">
      <alignment horizontal="left" vertical="center" wrapText="1" indent="1"/>
    </xf>
    <xf numFmtId="164" fontId="2" fillId="0" borderId="4" xfId="4" applyNumberFormat="1" applyFont="1" applyFill="1" applyBorder="1" applyAlignment="1" applyProtection="1">
      <alignment horizontal="right" vertical="center"/>
    </xf>
    <xf numFmtId="164" fontId="2" fillId="5" borderId="4" xfId="1" applyNumberFormat="1" applyFont="1" applyFill="1" applyBorder="1" applyAlignment="1" applyProtection="1">
      <alignment horizontal="right" vertical="center"/>
      <protection locked="0"/>
    </xf>
    <xf numFmtId="164" fontId="2" fillId="4" borderId="4" xfId="1" applyNumberFormat="1" applyFont="1" applyFill="1" applyBorder="1" applyAlignment="1" applyProtection="1">
      <alignment horizontal="right" vertical="center"/>
    </xf>
    <xf numFmtId="164" fontId="2" fillId="4" borderId="4" xfId="7" applyNumberFormat="1" applyFont="1" applyFill="1" applyBorder="1" applyAlignment="1" applyProtection="1">
      <alignment horizontal="right" vertical="center"/>
    </xf>
    <xf numFmtId="49" fontId="2" fillId="0" borderId="4" xfId="4" applyFont="1" applyBorder="1" applyAlignment="1">
      <alignment horizontal="left" vertical="center" wrapText="1" indent="4"/>
    </xf>
    <xf numFmtId="164" fontId="2" fillId="5" borderId="4" xfId="7" applyNumberFormat="1" applyFont="1" applyFill="1" applyBorder="1" applyAlignment="1" applyProtection="1">
      <alignment horizontal="right" vertical="center"/>
      <protection locked="0"/>
    </xf>
    <xf numFmtId="164" fontId="2" fillId="5" borderId="4" xfId="1" applyNumberFormat="1" applyFont="1" applyFill="1" applyBorder="1" applyAlignment="1" applyProtection="1">
      <alignment horizontal="right" vertical="center" wrapText="1"/>
      <protection locked="0"/>
    </xf>
    <xf numFmtId="164" fontId="2" fillId="4" borderId="4" xfId="1" applyNumberFormat="1" applyFont="1" applyFill="1" applyBorder="1" applyAlignment="1" applyProtection="1">
      <alignment horizontal="right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/>
    </xf>
    <xf numFmtId="49" fontId="2" fillId="0" borderId="9" xfId="4" applyFont="1" applyBorder="1" applyAlignment="1">
      <alignment vertical="center" wrapText="1"/>
    </xf>
    <xf numFmtId="165" fontId="2" fillId="4" borderId="9" xfId="4" applyNumberFormat="1" applyFont="1" applyFill="1" applyBorder="1" applyAlignment="1" applyProtection="1">
      <alignment horizontal="right" vertical="center"/>
    </xf>
    <xf numFmtId="165" fontId="2" fillId="8" borderId="9" xfId="1" applyNumberFormat="1" applyFont="1" applyFill="1" applyBorder="1" applyAlignment="1" applyProtection="1">
      <alignment horizontal="right" vertical="center" wrapText="1"/>
      <protection locked="0"/>
    </xf>
    <xf numFmtId="0" fontId="5" fillId="9" borderId="10" xfId="8" applyFont="1" applyFill="1" applyBorder="1" applyAlignment="1" applyProtection="1">
      <alignment vertical="center" wrapText="1"/>
    </xf>
    <xf numFmtId="0" fontId="3" fillId="0" borderId="0" xfId="1" applyFont="1" applyAlignment="1" applyProtection="1">
      <alignment horizontal="center" vertical="center"/>
    </xf>
    <xf numFmtId="0" fontId="2" fillId="0" borderId="5" xfId="5" applyFont="1" applyBorder="1" applyAlignment="1" applyProtection="1">
      <alignment horizontal="center" vertical="center" wrapText="1"/>
    </xf>
    <xf numFmtId="0" fontId="3" fillId="0" borderId="1" xfId="3" applyFont="1" applyFill="1" applyBorder="1" applyAlignment="1" applyProtection="1">
      <alignment horizontal="left" vertical="center" wrapText="1"/>
    </xf>
    <xf numFmtId="49" fontId="8" fillId="0" borderId="0" xfId="4" applyFont="1" applyBorder="1" applyAlignment="1">
      <alignment horizontal="center" vertical="center" wrapText="1"/>
    </xf>
    <xf numFmtId="49" fontId="8" fillId="0" borderId="0" xfId="4" applyFont="1" applyBorder="1" applyAlignment="1" applyProtection="1">
      <alignment vertical="center"/>
    </xf>
    <xf numFmtId="49" fontId="8" fillId="0" borderId="0" xfId="4" applyNumberFormat="1" applyFont="1" applyAlignment="1" applyProtection="1">
      <alignment vertical="center"/>
    </xf>
    <xf numFmtId="0" fontId="8" fillId="0" borderId="0" xfId="1" applyFont="1" applyBorder="1" applyAlignment="1" applyProtection="1">
      <alignment vertical="center"/>
    </xf>
    <xf numFmtId="49" fontId="2" fillId="0" borderId="0" xfId="4" applyFont="1" applyBorder="1" applyAlignment="1">
      <alignment horizontal="center" vertical="center"/>
    </xf>
    <xf numFmtId="49" fontId="2" fillId="2" borderId="7" xfId="4" applyFont="1" applyFill="1" applyBorder="1" applyAlignment="1">
      <alignment horizontal="center" vertical="center"/>
    </xf>
    <xf numFmtId="49" fontId="2" fillId="2" borderId="8" xfId="4" applyFont="1" applyFill="1" applyBorder="1" applyAlignment="1">
      <alignment horizontal="center" vertical="center"/>
    </xf>
    <xf numFmtId="0" fontId="2" fillId="0" borderId="4" xfId="5" applyFont="1" applyBorder="1" applyAlignment="1" applyProtection="1">
      <alignment horizontal="center" vertical="center" wrapText="1"/>
    </xf>
    <xf numFmtId="0" fontId="2" fillId="0" borderId="5" xfId="5" applyFont="1" applyBorder="1" applyAlignment="1" applyProtection="1">
      <alignment horizontal="center" vertical="center" wrapText="1"/>
    </xf>
    <xf numFmtId="0" fontId="2" fillId="0" borderId="3" xfId="5" applyFont="1" applyBorder="1" applyAlignment="1" applyProtection="1">
      <alignment horizontal="center" vertical="center" wrapText="1"/>
    </xf>
  </cellXfs>
  <cellStyles count="9">
    <cellStyle name="Обычный" xfId="0" builtinId="0"/>
    <cellStyle name="Обычный 10" xfId="4"/>
    <cellStyle name="Обычный_FORM3.1" xfId="8"/>
    <cellStyle name="Обычный_ЖКУ_проект3" xfId="6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1"/>
    <cellStyle name="Обычный_Продажа" xfId="7"/>
    <cellStyle name="Обычный_Сведения об отпуске (передаче) электроэнергии потребителям распределительными сетевыми организациями" xfId="5"/>
    <cellStyle name="Обычный_Шаблон по источникам для Модуля Реестр (2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91;&#1096;&#1072;&#1085;%20&#1089;%20&#1082;&#1086;&#1084;&#1087;&#1072;/&#1056;&#1072;&#1091;&#1096;&#1072;&#1085;/&#1044;&#1086;&#1082;&#1091;&#1084;&#1077;&#1085;&#1090;&#1099;/&#1043;&#1048;&#1055;-&#1069;&#1051;&#1045;&#1050;&#1058;&#1056;&#1054;/46/2019/46EP.STX(v1.0)%20&#1043;&#1086;&#1076;&#1086;&#1074;&#1086;&#1081;%202019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91;&#1096;&#1072;&#1085;%20&#1089;%20&#1082;&#1086;&#1084;&#1087;&#1072;/&#1056;&#1072;&#1091;&#1096;&#1072;&#1085;/&#1044;&#1086;&#1082;&#1091;&#1084;&#1077;&#1085;&#1090;&#1099;/&#1044;&#1083;&#1103;%20&#1089;&#1072;&#1081;&#1090;&#1072;/2019/!.46EP.STX(v1.0)%20-2018%20&#1075;&#1086;&#1076;%20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15">
          <cell r="G15" t="str">
            <v>ООО "ГИП-Электро"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 refreshError="1">
        <row r="15">
          <cell r="G15" t="str">
            <v>ООО "ГИП-Электро"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P199"/>
  <sheetViews>
    <sheetView tabSelected="1" topLeftCell="C160" workbookViewId="0">
      <selection activeCell="D183" sqref="D183"/>
    </sheetView>
  </sheetViews>
  <sheetFormatPr defaultColWidth="9.140625" defaultRowHeight="11.25"/>
  <cols>
    <col min="1" max="2" width="9.140625" style="1" hidden="1" customWidth="1"/>
    <col min="3" max="3" width="89.85546875" style="1" customWidth="1"/>
    <col min="4" max="5" width="15.7109375" style="1" customWidth="1"/>
    <col min="6" max="6" width="15.7109375" style="1" hidden="1" customWidth="1"/>
    <col min="7" max="11" width="15.7109375" style="1" customWidth="1"/>
    <col min="12" max="30" width="11.7109375" style="1" customWidth="1"/>
    <col min="31" max="16384" width="9.140625" style="1"/>
  </cols>
  <sheetData>
    <row r="1" spans="1:94" hidden="1">
      <c r="N1" s="2"/>
      <c r="O1" s="2"/>
      <c r="P1" s="2"/>
      <c r="Q1" s="2"/>
      <c r="R1" s="2"/>
      <c r="S1" s="2"/>
      <c r="T1" s="2"/>
      <c r="U1" s="2"/>
      <c r="V1" s="2"/>
      <c r="X1" s="2"/>
      <c r="AA1" s="2"/>
      <c r="AB1" s="2"/>
      <c r="AI1" s="2"/>
      <c r="AJ1" s="2"/>
      <c r="AK1" s="2"/>
      <c r="AM1" s="2"/>
      <c r="AN1" s="2"/>
      <c r="AR1" s="2"/>
      <c r="AS1" s="2"/>
      <c r="AU1" s="2"/>
      <c r="AX1" s="2"/>
      <c r="BA1" s="2"/>
      <c r="BD1" s="2"/>
      <c r="BG1" s="2"/>
      <c r="BK1" s="2"/>
      <c r="BL1" s="2"/>
      <c r="BM1" s="2"/>
      <c r="BO1" s="2"/>
      <c r="BS1" s="2"/>
      <c r="BT1" s="2"/>
      <c r="BV1" s="2"/>
      <c r="BW1" s="2"/>
      <c r="BX1" s="2"/>
      <c r="CC1" s="2"/>
      <c r="CD1" s="2"/>
      <c r="CN1" s="2"/>
      <c r="CP1" s="2"/>
    </row>
    <row r="2" spans="1:94" hidden="1"/>
    <row r="3" spans="1:94" hidden="1"/>
    <row r="4" spans="1:94" hidden="1">
      <c r="A4" s="3"/>
      <c r="D4" s="4"/>
      <c r="E4" s="4"/>
      <c r="F4" s="4"/>
      <c r="G4" s="4"/>
      <c r="H4" s="4"/>
      <c r="I4" s="4"/>
      <c r="J4" s="4"/>
      <c r="K4" s="4"/>
      <c r="L4" s="4"/>
    </row>
    <row r="5" spans="1:94" hidden="1">
      <c r="A5" s="5"/>
      <c r="D5" s="1" t="s">
        <v>0</v>
      </c>
      <c r="E5" s="1" t="s">
        <v>1</v>
      </c>
      <c r="F5" s="1" t="s">
        <v>2</v>
      </c>
      <c r="G5" s="1" t="s">
        <v>3</v>
      </c>
      <c r="H5" s="1" t="s">
        <v>4</v>
      </c>
      <c r="I5" s="1" t="s">
        <v>85</v>
      </c>
      <c r="J5" s="1" t="s">
        <v>86</v>
      </c>
      <c r="K5" s="1" t="s">
        <v>87</v>
      </c>
      <c r="L5" s="1" t="s">
        <v>82</v>
      </c>
    </row>
    <row r="6" spans="1:94" hidden="1">
      <c r="A6" s="5"/>
    </row>
    <row r="7" spans="1:94" ht="12" customHeight="1">
      <c r="A7" s="5"/>
      <c r="C7" s="6"/>
      <c r="D7" s="6"/>
      <c r="E7" s="6"/>
      <c r="F7" s="6"/>
      <c r="G7" s="6"/>
      <c r="H7" s="7"/>
      <c r="L7" s="46"/>
    </row>
    <row r="8" spans="1:94" ht="22.5" customHeight="1">
      <c r="A8" s="5"/>
      <c r="C8" s="48"/>
      <c r="D8" s="8"/>
      <c r="E8" s="8"/>
      <c r="F8" s="8"/>
      <c r="G8" s="8"/>
      <c r="H8" s="8"/>
      <c r="I8" s="8"/>
      <c r="J8" s="8"/>
      <c r="K8" s="8"/>
      <c r="L8" s="8"/>
    </row>
    <row r="9" spans="1:94">
      <c r="A9" s="5"/>
      <c r="C9" s="9"/>
      <c r="D9" s="8"/>
      <c r="E9" s="8"/>
      <c r="F9" s="8"/>
      <c r="G9" s="8"/>
      <c r="H9" s="8"/>
      <c r="I9" s="8"/>
      <c r="J9" s="8"/>
      <c r="K9" s="8"/>
      <c r="L9" s="8"/>
    </row>
    <row r="10" spans="1:94" ht="15" customHeight="1">
      <c r="C10" s="56" t="s">
        <v>5</v>
      </c>
      <c r="D10" s="56" t="s">
        <v>6</v>
      </c>
      <c r="E10" s="56" t="s">
        <v>7</v>
      </c>
      <c r="F10" s="56"/>
      <c r="G10" s="56"/>
      <c r="H10" s="58"/>
    </row>
    <row r="11" spans="1:94" ht="15" customHeight="1">
      <c r="C11" s="57"/>
      <c r="D11" s="57"/>
      <c r="E11" s="47" t="s">
        <v>8</v>
      </c>
      <c r="F11" s="47" t="s">
        <v>9</v>
      </c>
      <c r="G11" s="47" t="s">
        <v>10</v>
      </c>
      <c r="H11" s="10" t="s">
        <v>11</v>
      </c>
    </row>
    <row r="12" spans="1:94" ht="12" customHeight="1">
      <c r="C12" s="11">
        <v>1</v>
      </c>
      <c r="D12" s="11">
        <v>3</v>
      </c>
      <c r="E12" s="11">
        <v>4</v>
      </c>
      <c r="F12" s="11">
        <v>5</v>
      </c>
      <c r="G12" s="11">
        <v>6</v>
      </c>
      <c r="H12" s="11">
        <v>7</v>
      </c>
    </row>
    <row r="13" spans="1:94" s="12" customFormat="1" ht="15" customHeight="1">
      <c r="C13" s="54"/>
      <c r="D13" s="54"/>
      <c r="E13" s="54"/>
      <c r="F13" s="54"/>
      <c r="G13" s="54"/>
      <c r="H13" s="55"/>
    </row>
    <row r="14" spans="1:94" s="12" customFormat="1" ht="15" customHeight="1">
      <c r="C14" s="13" t="s">
        <v>12</v>
      </c>
      <c r="D14" s="14">
        <f>SUM(E14:H14)</f>
        <v>245695.46799999999</v>
      </c>
      <c r="E14" s="14">
        <f>E15+E16+E19+E25</f>
        <v>29862.789000000001</v>
      </c>
      <c r="F14" s="14">
        <f>F15+F16+F19+F25</f>
        <v>0</v>
      </c>
      <c r="G14" s="14">
        <f>G15+G16+G19+G25</f>
        <v>215022.78899999999</v>
      </c>
      <c r="H14" s="14">
        <f>H15+H16+H19+H25</f>
        <v>809.89</v>
      </c>
      <c r="K14" s="49">
        <v>10</v>
      </c>
    </row>
    <row r="15" spans="1:94" s="12" customFormat="1" ht="15" customHeight="1">
      <c r="C15" s="15" t="s">
        <v>13</v>
      </c>
      <c r="D15" s="14">
        <f t="shared" ref="D15:D59" si="0">SUM(E15:H15)</f>
        <v>0</v>
      </c>
      <c r="E15" s="16"/>
      <c r="F15" s="16"/>
      <c r="G15" s="16"/>
      <c r="H15" s="16"/>
      <c r="K15" s="49">
        <v>20</v>
      </c>
    </row>
    <row r="16" spans="1:94" s="12" customFormat="1">
      <c r="C16" s="15" t="s">
        <v>14</v>
      </c>
      <c r="D16" s="14">
        <f t="shared" si="0"/>
        <v>0</v>
      </c>
      <c r="E16" s="14">
        <f>SUM(E17:E18)</f>
        <v>0</v>
      </c>
      <c r="F16" s="14">
        <f>SUM(F17:F18)</f>
        <v>0</v>
      </c>
      <c r="G16" s="14">
        <f>SUM(G17:G18)</f>
        <v>0</v>
      </c>
      <c r="H16" s="14">
        <f>SUM(H17:H18)</f>
        <v>0</v>
      </c>
      <c r="K16" s="49">
        <v>30</v>
      </c>
    </row>
    <row r="17" spans="3:11" s="12" customFormat="1">
      <c r="C17" s="17"/>
      <c r="D17" s="18"/>
      <c r="E17" s="18"/>
      <c r="F17" s="18"/>
      <c r="G17" s="18"/>
      <c r="H17" s="18"/>
      <c r="K17" s="49"/>
    </row>
    <row r="18" spans="3:11" s="12" customFormat="1">
      <c r="C18" s="19" t="s">
        <v>15</v>
      </c>
      <c r="D18" s="20"/>
      <c r="E18" s="20"/>
      <c r="F18" s="20"/>
      <c r="G18" s="20"/>
      <c r="H18" s="21"/>
      <c r="K18" s="50"/>
    </row>
    <row r="19" spans="3:11" s="12" customFormat="1">
      <c r="C19" s="15" t="s">
        <v>16</v>
      </c>
      <c r="D19" s="14">
        <f t="shared" si="0"/>
        <v>4461.0970000000007</v>
      </c>
      <c r="E19" s="14">
        <f>SUM(E20:E24)</f>
        <v>0</v>
      </c>
      <c r="F19" s="14">
        <f>SUM(F20:F24)</f>
        <v>0</v>
      </c>
      <c r="G19" s="14">
        <f>SUM(G20:G24)</f>
        <v>4346.3940000000002</v>
      </c>
      <c r="H19" s="14">
        <f>SUM(H20:H24)</f>
        <v>114.703</v>
      </c>
      <c r="K19" s="50"/>
    </row>
    <row r="20" spans="3:11" s="12" customFormat="1">
      <c r="C20" s="17"/>
      <c r="D20" s="18"/>
      <c r="E20" s="18"/>
      <c r="F20" s="18"/>
      <c r="G20" s="18"/>
      <c r="H20" s="18"/>
      <c r="K20" s="49"/>
    </row>
    <row r="21" spans="3:11" s="12" customFormat="1" ht="15">
      <c r="C21" s="22" t="s">
        <v>17</v>
      </c>
      <c r="D21" s="23">
        <f>SUM(E21:H21)</f>
        <v>260.79000000000002</v>
      </c>
      <c r="E21" s="24"/>
      <c r="F21" s="24"/>
      <c r="G21" s="24">
        <v>260.79000000000002</v>
      </c>
      <c r="H21" s="25"/>
      <c r="I21" s="51" t="s">
        <v>88</v>
      </c>
      <c r="J21" s="51" t="s">
        <v>89</v>
      </c>
    </row>
    <row r="22" spans="3:11" s="12" customFormat="1" ht="30">
      <c r="C22" s="22" t="s">
        <v>18</v>
      </c>
      <c r="D22" s="23">
        <f>SUM(E22:H22)</f>
        <v>4085.6039999999998</v>
      </c>
      <c r="E22" s="24"/>
      <c r="F22" s="24"/>
      <c r="G22" s="24">
        <v>4085.6039999999998</v>
      </c>
      <c r="H22" s="25"/>
      <c r="I22" s="51" t="s">
        <v>90</v>
      </c>
      <c r="J22" s="51" t="s">
        <v>89</v>
      </c>
    </row>
    <row r="23" spans="3:11" s="12" customFormat="1" ht="30">
      <c r="C23" s="22" t="s">
        <v>19</v>
      </c>
      <c r="D23" s="23">
        <f>SUM(E23:H23)</f>
        <v>114.703</v>
      </c>
      <c r="E23" s="24"/>
      <c r="F23" s="24"/>
      <c r="G23" s="24"/>
      <c r="H23" s="25">
        <v>114.703</v>
      </c>
      <c r="I23" s="51" t="s">
        <v>91</v>
      </c>
      <c r="J23" s="51" t="s">
        <v>89</v>
      </c>
    </row>
    <row r="24" spans="3:11" s="12" customFormat="1">
      <c r="C24" s="19" t="s">
        <v>15</v>
      </c>
      <c r="D24" s="20"/>
      <c r="E24" s="20"/>
      <c r="F24" s="20"/>
      <c r="G24" s="20"/>
      <c r="H24" s="21"/>
      <c r="K24" s="50"/>
    </row>
    <row r="25" spans="3:11" s="12" customFormat="1">
      <c r="C25" s="15" t="s">
        <v>20</v>
      </c>
      <c r="D25" s="14">
        <f t="shared" si="0"/>
        <v>241234.37099999998</v>
      </c>
      <c r="E25" s="14">
        <f>SUM(E26:E32)</f>
        <v>29862.789000000001</v>
      </c>
      <c r="F25" s="14">
        <f>SUM(F26:F32)</f>
        <v>0</v>
      </c>
      <c r="G25" s="14">
        <f>SUM(G26:G32)</f>
        <v>210676.39499999999</v>
      </c>
      <c r="H25" s="14">
        <f>SUM(H26:H32)</f>
        <v>695.18700000000001</v>
      </c>
      <c r="K25" s="49">
        <v>40</v>
      </c>
    </row>
    <row r="26" spans="3:11" s="12" customFormat="1">
      <c r="C26" s="17"/>
      <c r="D26" s="18"/>
      <c r="E26" s="18"/>
      <c r="F26" s="18"/>
      <c r="G26" s="18"/>
      <c r="H26" s="18"/>
      <c r="K26" s="49"/>
    </row>
    <row r="27" spans="3:11" s="12" customFormat="1" ht="15">
      <c r="C27" s="22" t="s">
        <v>21</v>
      </c>
      <c r="D27" s="23">
        <f>SUM(E27:H27)</f>
        <v>208312.88699999999</v>
      </c>
      <c r="E27" s="24"/>
      <c r="F27" s="24"/>
      <c r="G27" s="24">
        <v>207634.723</v>
      </c>
      <c r="H27" s="25">
        <v>678.16399999999999</v>
      </c>
      <c r="I27" s="51" t="s">
        <v>92</v>
      </c>
      <c r="J27" s="51" t="s">
        <v>93</v>
      </c>
    </row>
    <row r="28" spans="3:11" s="12" customFormat="1" ht="15">
      <c r="C28" s="22" t="s">
        <v>22</v>
      </c>
      <c r="D28" s="23">
        <f>SUM(E28:H28)</f>
        <v>1014.0119999999999</v>
      </c>
      <c r="E28" s="24"/>
      <c r="F28" s="24"/>
      <c r="G28" s="24">
        <v>1014.0119999999999</v>
      </c>
      <c r="H28" s="25"/>
      <c r="I28" s="51" t="s">
        <v>94</v>
      </c>
      <c r="J28" s="51" t="s">
        <v>95</v>
      </c>
    </row>
    <row r="29" spans="3:11" s="12" customFormat="1" ht="15">
      <c r="C29" s="22" t="s">
        <v>23</v>
      </c>
      <c r="D29" s="23">
        <f>SUM(E29:H29)</f>
        <v>17.023</v>
      </c>
      <c r="E29" s="24"/>
      <c r="F29" s="24"/>
      <c r="G29" s="24"/>
      <c r="H29" s="25">
        <v>17.023</v>
      </c>
      <c r="I29" s="51" t="s">
        <v>96</v>
      </c>
      <c r="J29" s="51" t="s">
        <v>97</v>
      </c>
    </row>
    <row r="30" spans="3:11" s="12" customFormat="1" ht="15">
      <c r="C30" s="22" t="s">
        <v>84</v>
      </c>
      <c r="D30" s="23">
        <f>SUM(E30:H30)</f>
        <v>15738.887000000001</v>
      </c>
      <c r="E30" s="24">
        <v>13711.227000000001</v>
      </c>
      <c r="F30" s="24"/>
      <c r="G30" s="24">
        <v>2027.66</v>
      </c>
      <c r="H30" s="25"/>
      <c r="I30" s="51" t="s">
        <v>98</v>
      </c>
      <c r="J30" s="51" t="s">
        <v>99</v>
      </c>
    </row>
    <row r="31" spans="3:11" s="12" customFormat="1" ht="15">
      <c r="C31" s="22" t="s">
        <v>24</v>
      </c>
      <c r="D31" s="23">
        <f>SUM(E31:H31)</f>
        <v>16151.562</v>
      </c>
      <c r="E31" s="24">
        <v>16151.562</v>
      </c>
      <c r="F31" s="24"/>
      <c r="G31" s="24"/>
      <c r="H31" s="25"/>
      <c r="I31" s="51" t="s">
        <v>100</v>
      </c>
      <c r="J31" s="51" t="s">
        <v>101</v>
      </c>
    </row>
    <row r="32" spans="3:11" s="12" customFormat="1">
      <c r="C32" s="19" t="s">
        <v>15</v>
      </c>
      <c r="D32" s="20"/>
      <c r="E32" s="20"/>
      <c r="F32" s="20"/>
      <c r="G32" s="20"/>
      <c r="H32" s="21"/>
      <c r="K32" s="49"/>
    </row>
    <row r="33" spans="3:11" s="12" customFormat="1">
      <c r="C33" s="13" t="s">
        <v>25</v>
      </c>
      <c r="D33" s="14">
        <f t="shared" si="0"/>
        <v>159450.68799999999</v>
      </c>
      <c r="E33" s="14">
        <f>E35+E36+E37</f>
        <v>0</v>
      </c>
      <c r="F33" s="14">
        <f>F34+F36+F37</f>
        <v>0</v>
      </c>
      <c r="G33" s="14">
        <f>G34+G35+G37</f>
        <v>0</v>
      </c>
      <c r="H33" s="14">
        <f>H34+H35+H36</f>
        <v>159450.68799999999</v>
      </c>
      <c r="K33" s="49">
        <v>50</v>
      </c>
    </row>
    <row r="34" spans="3:11" s="12" customFormat="1">
      <c r="C34" s="15" t="s">
        <v>8</v>
      </c>
      <c r="D34" s="14">
        <f t="shared" si="0"/>
        <v>183.46799999999894</v>
      </c>
      <c r="E34" s="26"/>
      <c r="F34" s="16"/>
      <c r="G34" s="16"/>
      <c r="H34" s="16">
        <f>E14-E39-E56</f>
        <v>183.46799999999894</v>
      </c>
      <c r="K34" s="49">
        <v>60</v>
      </c>
    </row>
    <row r="35" spans="3:11" s="12" customFormat="1">
      <c r="C35" s="15" t="s">
        <v>9</v>
      </c>
      <c r="D35" s="14">
        <f t="shared" si="0"/>
        <v>0</v>
      </c>
      <c r="E35" s="16"/>
      <c r="F35" s="26"/>
      <c r="G35" s="16"/>
      <c r="H35" s="16"/>
      <c r="K35" s="49">
        <v>70</v>
      </c>
    </row>
    <row r="36" spans="3:11" s="12" customFormat="1">
      <c r="C36" s="15" t="s">
        <v>10</v>
      </c>
      <c r="D36" s="14">
        <f t="shared" si="0"/>
        <v>159267.22</v>
      </c>
      <c r="E36" s="16"/>
      <c r="F36" s="16"/>
      <c r="G36" s="26"/>
      <c r="H36" s="16">
        <f>G14-G39-G56</f>
        <v>159267.22</v>
      </c>
      <c r="K36" s="49">
        <v>80</v>
      </c>
    </row>
    <row r="37" spans="3:11" s="12" customFormat="1">
      <c r="C37" s="15" t="s">
        <v>26</v>
      </c>
      <c r="D37" s="14">
        <f t="shared" si="0"/>
        <v>0</v>
      </c>
      <c r="E37" s="16"/>
      <c r="F37" s="16"/>
      <c r="G37" s="16"/>
      <c r="H37" s="26"/>
      <c r="K37" s="49">
        <v>90</v>
      </c>
    </row>
    <row r="38" spans="3:11" s="12" customFormat="1">
      <c r="C38" s="27" t="s">
        <v>27</v>
      </c>
      <c r="D38" s="14">
        <f t="shared" si="0"/>
        <v>0</v>
      </c>
      <c r="E38" s="16"/>
      <c r="F38" s="16"/>
      <c r="G38" s="16"/>
      <c r="H38" s="16"/>
      <c r="K38" s="49"/>
    </row>
    <row r="39" spans="3:11" s="12" customFormat="1">
      <c r="C39" s="13" t="s">
        <v>28</v>
      </c>
      <c r="D39" s="14">
        <f t="shared" si="0"/>
        <v>223585.08800000002</v>
      </c>
      <c r="E39" s="14">
        <f>E40+E42+E45+E52</f>
        <v>29113.562000000002</v>
      </c>
      <c r="F39" s="14">
        <f>F40+F42+F45+F52</f>
        <v>0</v>
      </c>
      <c r="G39" s="14">
        <f>G40+G42+G45+G52</f>
        <v>42098.517</v>
      </c>
      <c r="H39" s="14">
        <f>H40+H42+H45+H52</f>
        <v>152373.00900000002</v>
      </c>
      <c r="K39" s="49">
        <v>100</v>
      </c>
    </row>
    <row r="40" spans="3:11" s="12" customFormat="1" ht="22.5">
      <c r="C40" s="15" t="s">
        <v>29</v>
      </c>
      <c r="D40" s="14">
        <f t="shared" si="0"/>
        <v>0</v>
      </c>
      <c r="E40" s="16"/>
      <c r="F40" s="16"/>
      <c r="G40" s="16"/>
      <c r="H40" s="16"/>
      <c r="K40" s="49"/>
    </row>
    <row r="41" spans="3:11" s="12" customFormat="1">
      <c r="C41" s="28" t="s">
        <v>30</v>
      </c>
      <c r="D41" s="14">
        <f t="shared" si="0"/>
        <v>0</v>
      </c>
      <c r="E41" s="16"/>
      <c r="F41" s="16"/>
      <c r="G41" s="16"/>
      <c r="H41" s="16"/>
      <c r="K41" s="49"/>
    </row>
    <row r="42" spans="3:11" s="12" customFormat="1">
      <c r="C42" s="15" t="s">
        <v>31</v>
      </c>
      <c r="D42" s="14">
        <f t="shared" si="0"/>
        <v>103204.86500000001</v>
      </c>
      <c r="E42" s="16">
        <f>E43</f>
        <v>29113.562000000002</v>
      </c>
      <c r="F42" s="16"/>
      <c r="G42" s="16">
        <f>G43</f>
        <v>38578.237999999998</v>
      </c>
      <c r="H42" s="16">
        <f>SUM(H43:H44)</f>
        <v>35513.065000000002</v>
      </c>
      <c r="K42" s="49"/>
    </row>
    <row r="43" spans="3:11" s="12" customFormat="1">
      <c r="C43" s="28" t="s">
        <v>32</v>
      </c>
      <c r="D43" s="14">
        <f t="shared" si="0"/>
        <v>103204.86500000001</v>
      </c>
      <c r="E43" s="16">
        <v>29113.562000000002</v>
      </c>
      <c r="F43" s="16"/>
      <c r="G43" s="16">
        <v>38578.237999999998</v>
      </c>
      <c r="H43" s="16">
        <v>35513.065000000002</v>
      </c>
      <c r="K43" s="49"/>
    </row>
    <row r="44" spans="3:11" s="12" customFormat="1">
      <c r="C44" s="29" t="s">
        <v>30</v>
      </c>
      <c r="D44" s="14">
        <f t="shared" si="0"/>
        <v>0</v>
      </c>
      <c r="E44" s="16"/>
      <c r="F44" s="16"/>
      <c r="G44" s="16"/>
      <c r="H44" s="16"/>
      <c r="K44" s="49"/>
    </row>
    <row r="45" spans="3:11" s="12" customFormat="1">
      <c r="C45" s="15" t="s">
        <v>33</v>
      </c>
      <c r="D45" s="14">
        <f t="shared" si="0"/>
        <v>5447.0599999999995</v>
      </c>
      <c r="E45" s="14">
        <f>SUM(E46:E51)</f>
        <v>0</v>
      </c>
      <c r="F45" s="14">
        <f>SUM(F46:F51)</f>
        <v>0</v>
      </c>
      <c r="G45" s="14">
        <f>SUM(G46:G51)</f>
        <v>3422.8029999999999</v>
      </c>
      <c r="H45" s="14">
        <f>SUM(H46:H51)</f>
        <v>2024.2570000000001</v>
      </c>
      <c r="K45" s="49"/>
    </row>
    <row r="46" spans="3:11" s="12" customFormat="1">
      <c r="C46" s="17"/>
      <c r="D46" s="18"/>
      <c r="E46" s="18"/>
      <c r="F46" s="18"/>
      <c r="G46" s="18"/>
      <c r="H46" s="18"/>
      <c r="K46" s="49"/>
    </row>
    <row r="47" spans="3:11" s="12" customFormat="1" ht="15">
      <c r="C47" s="22" t="s">
        <v>21</v>
      </c>
      <c r="D47" s="23">
        <f>SUM(E47:H47)</f>
        <v>2654.2780000000002</v>
      </c>
      <c r="E47" s="24"/>
      <c r="F47" s="24"/>
      <c r="G47" s="24">
        <v>2054.634</v>
      </c>
      <c r="H47" s="25">
        <v>599.64400000000001</v>
      </c>
      <c r="I47" s="51" t="s">
        <v>92</v>
      </c>
      <c r="J47" s="51" t="s">
        <v>93</v>
      </c>
    </row>
    <row r="48" spans="3:11" s="12" customFormat="1" ht="15">
      <c r="C48" s="22" t="s">
        <v>84</v>
      </c>
      <c r="D48" s="23">
        <f>SUM(E48:H48)</f>
        <v>2748.0879999999997</v>
      </c>
      <c r="E48" s="24"/>
      <c r="F48" s="24"/>
      <c r="G48" s="24">
        <v>1341.011</v>
      </c>
      <c r="H48" s="25">
        <v>1407.077</v>
      </c>
      <c r="I48" s="51" t="s">
        <v>98</v>
      </c>
      <c r="J48" s="51" t="s">
        <v>99</v>
      </c>
    </row>
    <row r="49" spans="3:11" s="12" customFormat="1" ht="15">
      <c r="C49" s="22" t="s">
        <v>81</v>
      </c>
      <c r="D49" s="23">
        <f>SUM(E49:H49)</f>
        <v>27.158000000000001</v>
      </c>
      <c r="E49" s="24"/>
      <c r="F49" s="24"/>
      <c r="G49" s="24">
        <v>27.158000000000001</v>
      </c>
      <c r="H49" s="25"/>
      <c r="I49" s="51" t="s">
        <v>102</v>
      </c>
      <c r="J49" s="51" t="s">
        <v>103</v>
      </c>
    </row>
    <row r="50" spans="3:11" s="12" customFormat="1" ht="15">
      <c r="C50" s="22" t="s">
        <v>34</v>
      </c>
      <c r="D50" s="23">
        <f>SUM(E50:H50)</f>
        <v>17.536000000000001</v>
      </c>
      <c r="E50" s="24"/>
      <c r="F50" s="24"/>
      <c r="G50" s="24"/>
      <c r="H50" s="25">
        <v>17.536000000000001</v>
      </c>
      <c r="I50" s="51" t="s">
        <v>104</v>
      </c>
      <c r="J50" s="51" t="s">
        <v>105</v>
      </c>
    </row>
    <row r="51" spans="3:11" s="12" customFormat="1">
      <c r="C51" s="19" t="s">
        <v>15</v>
      </c>
      <c r="D51" s="20"/>
      <c r="E51" s="20"/>
      <c r="F51" s="20"/>
      <c r="G51" s="20"/>
      <c r="H51" s="21"/>
      <c r="K51" s="49"/>
    </row>
    <row r="52" spans="3:11" s="12" customFormat="1">
      <c r="C52" s="30" t="s">
        <v>35</v>
      </c>
      <c r="D52" s="14">
        <f t="shared" si="0"/>
        <v>114933.163</v>
      </c>
      <c r="E52" s="16"/>
      <c r="F52" s="16"/>
      <c r="G52" s="16">
        <v>97.475999999999999</v>
      </c>
      <c r="H52" s="16">
        <v>114835.68700000001</v>
      </c>
      <c r="K52" s="49">
        <v>120</v>
      </c>
    </row>
    <row r="53" spans="3:11" s="12" customFormat="1">
      <c r="C53" s="13" t="s">
        <v>36</v>
      </c>
      <c r="D53" s="14">
        <f t="shared" si="0"/>
        <v>159450.68799999999</v>
      </c>
      <c r="E53" s="16">
        <f>H34</f>
        <v>183.46799999999894</v>
      </c>
      <c r="F53" s="16"/>
      <c r="G53" s="16">
        <f>H36</f>
        <v>159267.22</v>
      </c>
      <c r="H53" s="16"/>
      <c r="K53" s="49">
        <v>150</v>
      </c>
    </row>
    <row r="54" spans="3:11" s="12" customFormat="1">
      <c r="C54" s="13" t="s">
        <v>37</v>
      </c>
      <c r="D54" s="14">
        <f t="shared" si="0"/>
        <v>0</v>
      </c>
      <c r="E54" s="16"/>
      <c r="F54" s="16"/>
      <c r="G54" s="16"/>
      <c r="H54" s="16"/>
      <c r="K54" s="49">
        <v>160</v>
      </c>
    </row>
    <row r="55" spans="3:11" s="12" customFormat="1">
      <c r="C55" s="13" t="s">
        <v>38</v>
      </c>
      <c r="D55" s="14">
        <f t="shared" si="0"/>
        <v>0</v>
      </c>
      <c r="E55" s="16"/>
      <c r="F55" s="16"/>
      <c r="G55" s="16"/>
      <c r="H55" s="16"/>
      <c r="K55" s="49">
        <v>180</v>
      </c>
    </row>
    <row r="56" spans="3:11" s="12" customFormat="1">
      <c r="C56" s="13" t="s">
        <v>39</v>
      </c>
      <c r="D56" s="14">
        <f t="shared" si="0"/>
        <v>22110.38</v>
      </c>
      <c r="E56" s="16">
        <v>565.75900000000001</v>
      </c>
      <c r="F56" s="16"/>
      <c r="G56" s="16">
        <v>13657.052</v>
      </c>
      <c r="H56" s="16">
        <v>7887.5690000000004</v>
      </c>
      <c r="K56" s="49">
        <v>190</v>
      </c>
    </row>
    <row r="57" spans="3:11" s="12" customFormat="1">
      <c r="C57" s="15" t="s">
        <v>40</v>
      </c>
      <c r="D57" s="14">
        <f t="shared" si="0"/>
        <v>0</v>
      </c>
      <c r="E57" s="16"/>
      <c r="F57" s="16"/>
      <c r="G57" s="16"/>
      <c r="H57" s="16"/>
      <c r="K57" s="49">
        <v>200</v>
      </c>
    </row>
    <row r="58" spans="3:11" s="12" customFormat="1">
      <c r="C58" s="13" t="s">
        <v>41</v>
      </c>
      <c r="D58" s="14">
        <f t="shared" si="0"/>
        <v>22110.38</v>
      </c>
      <c r="E58" s="16">
        <v>565.75900000000001</v>
      </c>
      <c r="F58" s="16"/>
      <c r="G58" s="16">
        <v>13657.052</v>
      </c>
      <c r="H58" s="16">
        <v>7887.5690000000004</v>
      </c>
      <c r="K58" s="50"/>
    </row>
    <row r="59" spans="3:11" s="12" customFormat="1" ht="22.5">
      <c r="C59" s="27" t="s">
        <v>42</v>
      </c>
      <c r="D59" s="14">
        <f t="shared" si="0"/>
        <v>0</v>
      </c>
      <c r="E59" s="14">
        <f>E56-E58</f>
        <v>0</v>
      </c>
      <c r="F59" s="14">
        <f>F56-F58</f>
        <v>0</v>
      </c>
      <c r="G59" s="14">
        <f>G56-G58</f>
        <v>0</v>
      </c>
      <c r="H59" s="14">
        <f>H56-H58</f>
        <v>0</v>
      </c>
      <c r="K59" s="50"/>
    </row>
    <row r="60" spans="3:11" s="12" customFormat="1">
      <c r="C60" s="42" t="s">
        <v>108</v>
      </c>
      <c r="D60" s="14">
        <v>36.5</v>
      </c>
      <c r="E60" s="14"/>
      <c r="F60" s="14"/>
      <c r="G60" s="14"/>
      <c r="H60" s="14"/>
      <c r="K60" s="50"/>
    </row>
    <row r="61" spans="3:11" s="12" customFormat="1">
      <c r="C61" s="45" t="s">
        <v>80</v>
      </c>
      <c r="D61" s="14">
        <v>15.86</v>
      </c>
      <c r="E61" s="14"/>
      <c r="F61" s="14"/>
      <c r="G61" s="14"/>
      <c r="H61" s="14"/>
      <c r="K61" s="50"/>
    </row>
    <row r="62" spans="3:11" s="12" customFormat="1">
      <c r="C62" s="13" t="s">
        <v>43</v>
      </c>
      <c r="D62" s="14">
        <f>SUM(E62:H62)</f>
        <v>0</v>
      </c>
      <c r="E62" s="14">
        <f>(E14+E33+E38)-(E39+E53+E54+E55+E56)</f>
        <v>0</v>
      </c>
      <c r="F62" s="14">
        <f>(F14+F33+F38)-(F39+F53+F54+F55+F56)</f>
        <v>0</v>
      </c>
      <c r="G62" s="14">
        <f>(G14+G33+G38)-(G39+G53+G54+G55+G56)</f>
        <v>0</v>
      </c>
      <c r="H62" s="14">
        <f>(H14+H33+H38)-(H39+H53+H54+H55+H56)</f>
        <v>0</v>
      </c>
      <c r="K62" s="49">
        <v>210</v>
      </c>
    </row>
    <row r="63" spans="3:11" s="12" customFormat="1">
      <c r="C63" s="54"/>
      <c r="D63" s="54"/>
      <c r="E63" s="54"/>
      <c r="F63" s="54"/>
      <c r="G63" s="54"/>
      <c r="H63" s="55"/>
      <c r="K63" s="50"/>
    </row>
    <row r="64" spans="3:11" s="12" customFormat="1">
      <c r="C64" s="13" t="s">
        <v>12</v>
      </c>
      <c r="D64" s="14">
        <f>SUM(E64:H64)</f>
        <v>56.005349441531799</v>
      </c>
      <c r="E64" s="14">
        <f>E65+E66+E69+E75</f>
        <v>6.807109414178254</v>
      </c>
      <c r="F64" s="14">
        <f>F65+F66+F69+F75</f>
        <v>0</v>
      </c>
      <c r="G64" s="14">
        <f>G65+G66+G69+G75</f>
        <v>49.013628675632546</v>
      </c>
      <c r="H64" s="14">
        <f>H65+H66+H69+H75</f>
        <v>0.18461135172099383</v>
      </c>
      <c r="K64" s="49">
        <v>300</v>
      </c>
    </row>
    <row r="65" spans="3:11" s="12" customFormat="1">
      <c r="C65" s="15" t="s">
        <v>13</v>
      </c>
      <c r="D65" s="14">
        <f>SUM(E65:H65)</f>
        <v>0</v>
      </c>
      <c r="E65" s="16"/>
      <c r="F65" s="16"/>
      <c r="G65" s="16"/>
      <c r="H65" s="16"/>
      <c r="K65" s="49">
        <v>310</v>
      </c>
    </row>
    <row r="66" spans="3:11" s="12" customFormat="1">
      <c r="C66" s="15" t="s">
        <v>14</v>
      </c>
      <c r="D66" s="14">
        <f>SUM(E66:H66)</f>
        <v>0</v>
      </c>
      <c r="E66" s="14">
        <f>SUM(E67:E68)</f>
        <v>0</v>
      </c>
      <c r="F66" s="14">
        <f>SUM(F67:F68)</f>
        <v>0</v>
      </c>
      <c r="G66" s="14">
        <f>SUM(G67:G68)</f>
        <v>0</v>
      </c>
      <c r="H66" s="14">
        <f>SUM(H67:H68)</f>
        <v>0</v>
      </c>
      <c r="K66" s="49">
        <v>320</v>
      </c>
    </row>
    <row r="67" spans="3:11" s="12" customFormat="1">
      <c r="C67" s="17"/>
      <c r="D67" s="18"/>
      <c r="E67" s="18"/>
      <c r="F67" s="18"/>
      <c r="G67" s="18"/>
      <c r="H67" s="18"/>
      <c r="K67" s="49"/>
    </row>
    <row r="68" spans="3:11" s="12" customFormat="1">
      <c r="C68" s="19" t="s">
        <v>15</v>
      </c>
      <c r="D68" s="20"/>
      <c r="E68" s="20"/>
      <c r="F68" s="20"/>
      <c r="G68" s="20"/>
      <c r="H68" s="21"/>
      <c r="K68" s="49"/>
    </row>
    <row r="69" spans="3:11" s="12" customFormat="1">
      <c r="C69" s="15" t="s">
        <v>16</v>
      </c>
      <c r="D69" s="14">
        <f>SUM(E69:H69)</f>
        <v>1.0168901299293365</v>
      </c>
      <c r="E69" s="14">
        <f>SUM(E70:E74)</f>
        <v>0</v>
      </c>
      <c r="F69" s="14">
        <f>SUM(F70:F74)</f>
        <v>0</v>
      </c>
      <c r="G69" s="14">
        <f>SUM(G70:G74)</f>
        <v>0.99074401641212662</v>
      </c>
      <c r="H69" s="14">
        <f>SUM(H70:H74)</f>
        <v>2.614611351720994E-2</v>
      </c>
      <c r="K69" s="49"/>
    </row>
    <row r="70" spans="3:11" s="12" customFormat="1">
      <c r="C70" s="17"/>
      <c r="D70" s="18"/>
      <c r="E70" s="18"/>
      <c r="F70" s="18"/>
      <c r="G70" s="18"/>
      <c r="H70" s="18"/>
      <c r="K70" s="49"/>
    </row>
    <row r="71" spans="3:11" s="12" customFormat="1" ht="15">
      <c r="C71" s="22" t="s">
        <v>17</v>
      </c>
      <c r="D71" s="23">
        <f>SUM(E71:H71)</f>
        <v>5.9446090722589474E-2</v>
      </c>
      <c r="E71" s="24"/>
      <c r="F71" s="24"/>
      <c r="G71" s="24">
        <f>G21/4387</f>
        <v>5.9446090722589474E-2</v>
      </c>
      <c r="H71" s="25"/>
      <c r="I71" s="51" t="s">
        <v>88</v>
      </c>
      <c r="J71" s="51" t="s">
        <v>89</v>
      </c>
    </row>
    <row r="72" spans="3:11" s="12" customFormat="1" ht="30">
      <c r="C72" s="22" t="s">
        <v>18</v>
      </c>
      <c r="D72" s="23">
        <f>SUM(E72:H72)</f>
        <v>0.93129792568953718</v>
      </c>
      <c r="E72" s="24"/>
      <c r="F72" s="24"/>
      <c r="G72" s="24">
        <f>G22/4387</f>
        <v>0.93129792568953718</v>
      </c>
      <c r="H72" s="25"/>
      <c r="I72" s="51" t="s">
        <v>90</v>
      </c>
      <c r="J72" s="51" t="s">
        <v>89</v>
      </c>
    </row>
    <row r="73" spans="3:11" s="12" customFormat="1" ht="30">
      <c r="C73" s="22" t="s">
        <v>19</v>
      </c>
      <c r="D73" s="23">
        <f>SUM(E73:H73)</f>
        <v>2.614611351720994E-2</v>
      </c>
      <c r="E73" s="24"/>
      <c r="F73" s="24"/>
      <c r="G73" s="24"/>
      <c r="H73" s="25">
        <f>H23/4387</f>
        <v>2.614611351720994E-2</v>
      </c>
      <c r="I73" s="51" t="s">
        <v>91</v>
      </c>
      <c r="J73" s="51" t="s">
        <v>89</v>
      </c>
    </row>
    <row r="74" spans="3:11" s="12" customFormat="1">
      <c r="C74" s="19" t="s">
        <v>15</v>
      </c>
      <c r="D74" s="20"/>
      <c r="E74" s="20"/>
      <c r="F74" s="20"/>
      <c r="G74" s="20"/>
      <c r="H74" s="21"/>
      <c r="K74" s="49"/>
    </row>
    <row r="75" spans="3:11" s="12" customFormat="1">
      <c r="C75" s="15" t="s">
        <v>20</v>
      </c>
      <c r="D75" s="14">
        <f>SUM(E75:H75)</f>
        <v>54.988459311602455</v>
      </c>
      <c r="E75" s="14">
        <f>SUM(E76:E82)</f>
        <v>6.807109414178254</v>
      </c>
      <c r="F75" s="14">
        <f>SUM(F76:F82)</f>
        <v>0</v>
      </c>
      <c r="G75" s="14">
        <f>SUM(G76:G82)</f>
        <v>48.022884659220416</v>
      </c>
      <c r="H75" s="14">
        <f>SUM(H76:H82)</f>
        <v>0.15846523820378389</v>
      </c>
      <c r="K75" s="49">
        <v>330</v>
      </c>
    </row>
    <row r="76" spans="3:11" s="12" customFormat="1">
      <c r="C76" s="17"/>
      <c r="D76" s="18"/>
      <c r="E76" s="18"/>
      <c r="F76" s="18"/>
      <c r="G76" s="18"/>
      <c r="H76" s="18"/>
      <c r="K76" s="49"/>
    </row>
    <row r="77" spans="3:11" s="12" customFormat="1" ht="15">
      <c r="C77" s="22" t="s">
        <v>21</v>
      </c>
      <c r="D77" s="23">
        <f>SUM(E77:H77)</f>
        <v>47.484131980852517</v>
      </c>
      <c r="E77" s="24"/>
      <c r="F77" s="24"/>
      <c r="G77" s="24">
        <f>G27/4387</f>
        <v>47.329547070891266</v>
      </c>
      <c r="H77" s="25">
        <f>H27/4387</f>
        <v>0.15458490996124913</v>
      </c>
      <c r="I77" s="51" t="s">
        <v>92</v>
      </c>
      <c r="J77" s="51" t="s">
        <v>93</v>
      </c>
    </row>
    <row r="78" spans="3:11" s="12" customFormat="1" ht="15">
      <c r="C78" s="22" t="s">
        <v>22</v>
      </c>
      <c r="D78" s="23">
        <f>SUM(E78:H78)</f>
        <v>0.23114018691588784</v>
      </c>
      <c r="E78" s="24"/>
      <c r="F78" s="24"/>
      <c r="G78" s="24">
        <f>G28/4387</f>
        <v>0.23114018691588784</v>
      </c>
      <c r="H78" s="25"/>
      <c r="I78" s="51" t="s">
        <v>94</v>
      </c>
      <c r="J78" s="51" t="s">
        <v>95</v>
      </c>
    </row>
    <row r="79" spans="3:11" s="12" customFormat="1" ht="15">
      <c r="C79" s="22" t="s">
        <v>23</v>
      </c>
      <c r="D79" s="23">
        <f>SUM(E79:H79)</f>
        <v>3.8803282425347615E-3</v>
      </c>
      <c r="E79" s="24"/>
      <c r="F79" s="24"/>
      <c r="G79" s="24"/>
      <c r="H79" s="25">
        <f>H29/4387</f>
        <v>3.8803282425347615E-3</v>
      </c>
      <c r="I79" s="51" t="s">
        <v>96</v>
      </c>
      <c r="J79" s="51" t="s">
        <v>97</v>
      </c>
    </row>
    <row r="80" spans="3:11" s="12" customFormat="1" ht="15">
      <c r="C80" s="22" t="s">
        <v>84</v>
      </c>
      <c r="D80" s="23">
        <f>SUM(E80:H80)</f>
        <v>3.5876195577843628</v>
      </c>
      <c r="E80" s="24">
        <f>E30/4387</f>
        <v>3.1254221563710964</v>
      </c>
      <c r="F80" s="24"/>
      <c r="G80" s="24">
        <f>G30/4387</f>
        <v>0.46219740141326648</v>
      </c>
      <c r="H80" s="25"/>
      <c r="I80" s="51" t="s">
        <v>98</v>
      </c>
      <c r="J80" s="51" t="s">
        <v>99</v>
      </c>
    </row>
    <row r="81" spans="3:11" s="12" customFormat="1" ht="15">
      <c r="C81" s="22" t="s">
        <v>24</v>
      </c>
      <c r="D81" s="23">
        <f>SUM(E81:H81)</f>
        <v>3.6816872578071576</v>
      </c>
      <c r="E81" s="24">
        <f>E31/4387</f>
        <v>3.6816872578071576</v>
      </c>
      <c r="F81" s="24"/>
      <c r="G81" s="24"/>
      <c r="H81" s="25"/>
      <c r="I81" s="51" t="s">
        <v>100</v>
      </c>
      <c r="J81" s="51" t="s">
        <v>101</v>
      </c>
    </row>
    <row r="82" spans="3:11" s="12" customFormat="1">
      <c r="C82" s="19" t="s">
        <v>15</v>
      </c>
      <c r="D82" s="20"/>
      <c r="E82" s="20"/>
      <c r="F82" s="20"/>
      <c r="G82" s="20"/>
      <c r="H82" s="21"/>
      <c r="K82" s="49"/>
    </row>
    <row r="83" spans="3:11" s="12" customFormat="1">
      <c r="C83" s="13" t="s">
        <v>25</v>
      </c>
      <c r="D83" s="14">
        <f t="shared" ref="D83:D95" si="1">SUM(E83:H83)</f>
        <v>36.34617916571689</v>
      </c>
      <c r="E83" s="14">
        <f>E85+E86+E87</f>
        <v>0</v>
      </c>
      <c r="F83" s="14">
        <f>F84+F86+F87</f>
        <v>0</v>
      </c>
      <c r="G83" s="14">
        <f>G84+G85+G87</f>
        <v>0</v>
      </c>
      <c r="H83" s="14">
        <f>H84+H85+H86</f>
        <v>36.34617916571689</v>
      </c>
      <c r="K83" s="49">
        <v>340</v>
      </c>
    </row>
    <row r="84" spans="3:11" s="12" customFormat="1">
      <c r="C84" s="15" t="s">
        <v>8</v>
      </c>
      <c r="D84" s="14">
        <f t="shared" si="1"/>
        <v>4.1820834283108947E-2</v>
      </c>
      <c r="E84" s="26"/>
      <c r="F84" s="16"/>
      <c r="G84" s="16"/>
      <c r="H84" s="16">
        <f>H34/4387</f>
        <v>4.1820834283108947E-2</v>
      </c>
      <c r="K84" s="49">
        <v>350</v>
      </c>
    </row>
    <row r="85" spans="3:11" s="12" customFormat="1">
      <c r="C85" s="15" t="s">
        <v>9</v>
      </c>
      <c r="D85" s="14">
        <f t="shared" si="1"/>
        <v>0</v>
      </c>
      <c r="E85" s="16"/>
      <c r="F85" s="31"/>
      <c r="G85" s="16"/>
      <c r="H85" s="16"/>
      <c r="K85" s="49">
        <v>360</v>
      </c>
    </row>
    <row r="86" spans="3:11" s="12" customFormat="1">
      <c r="C86" s="15" t="s">
        <v>10</v>
      </c>
      <c r="D86" s="14">
        <f t="shared" si="1"/>
        <v>36.304358331433782</v>
      </c>
      <c r="E86" s="16"/>
      <c r="F86" s="16"/>
      <c r="G86" s="26"/>
      <c r="H86" s="16">
        <f>H36/4387</f>
        <v>36.304358331433782</v>
      </c>
      <c r="K86" s="49">
        <v>370</v>
      </c>
    </row>
    <row r="87" spans="3:11" s="12" customFormat="1">
      <c r="C87" s="15" t="s">
        <v>26</v>
      </c>
      <c r="D87" s="14">
        <f t="shared" si="1"/>
        <v>0</v>
      </c>
      <c r="E87" s="16"/>
      <c r="F87" s="16"/>
      <c r="G87" s="16"/>
      <c r="H87" s="26"/>
      <c r="K87" s="49">
        <v>380</v>
      </c>
    </row>
    <row r="88" spans="3:11" s="12" customFormat="1">
      <c r="C88" s="27" t="s">
        <v>27</v>
      </c>
      <c r="D88" s="14">
        <f t="shared" si="1"/>
        <v>0</v>
      </c>
      <c r="E88" s="16"/>
      <c r="F88" s="16"/>
      <c r="G88" s="16"/>
      <c r="H88" s="16"/>
      <c r="K88" s="49"/>
    </row>
    <row r="89" spans="3:11" s="12" customFormat="1">
      <c r="C89" s="13" t="s">
        <v>28</v>
      </c>
      <c r="D89" s="14">
        <f t="shared" si="1"/>
        <v>50.96537223615227</v>
      </c>
      <c r="E89" s="14">
        <f>E90+E92+E95+E102</f>
        <v>6.6363259630727152</v>
      </c>
      <c r="F89" s="14">
        <f>F90+F92+F95+F102</f>
        <v>0</v>
      </c>
      <c r="G89" s="14">
        <f>G90+G92+G95+G102</f>
        <v>9.5961971734670612</v>
      </c>
      <c r="H89" s="14">
        <f>H90+H92+H95+H102</f>
        <v>34.732849099612494</v>
      </c>
      <c r="K89" s="49">
        <v>390</v>
      </c>
    </row>
    <row r="90" spans="3:11" s="12" customFormat="1" ht="22.5">
      <c r="C90" s="15" t="s">
        <v>29</v>
      </c>
      <c r="D90" s="14">
        <f t="shared" si="1"/>
        <v>0</v>
      </c>
      <c r="E90" s="16"/>
      <c r="F90" s="16"/>
      <c r="G90" s="16"/>
      <c r="H90" s="16"/>
      <c r="K90" s="49"/>
    </row>
    <row r="91" spans="3:11" s="12" customFormat="1">
      <c r="C91" s="28" t="s">
        <v>30</v>
      </c>
      <c r="D91" s="14">
        <f t="shared" si="1"/>
        <v>0</v>
      </c>
      <c r="E91" s="16"/>
      <c r="F91" s="16"/>
      <c r="G91" s="16"/>
      <c r="H91" s="16"/>
      <c r="K91" s="49"/>
    </row>
    <row r="92" spans="3:11" s="12" customFormat="1">
      <c r="C92" s="15" t="s">
        <v>31</v>
      </c>
      <c r="D92" s="14">
        <f t="shared" si="1"/>
        <v>23.525157282881242</v>
      </c>
      <c r="E92" s="16">
        <f>SUM(E93)</f>
        <v>6.6363259630727152</v>
      </c>
      <c r="F92" s="16"/>
      <c r="G92" s="16">
        <f>SUM(G93:G94)</f>
        <v>8.7937629359471163</v>
      </c>
      <c r="H92" s="16">
        <f>SUM(H93:H94)</f>
        <v>8.0950683838614097</v>
      </c>
      <c r="K92" s="49"/>
    </row>
    <row r="93" spans="3:11" s="12" customFormat="1">
      <c r="C93" s="28" t="s">
        <v>32</v>
      </c>
      <c r="D93" s="14">
        <f t="shared" si="1"/>
        <v>23.525157282881242</v>
      </c>
      <c r="E93" s="16">
        <f>E43/4387</f>
        <v>6.6363259630727152</v>
      </c>
      <c r="F93" s="16"/>
      <c r="G93" s="16">
        <f>G43/4387</f>
        <v>8.7937629359471163</v>
      </c>
      <c r="H93" s="16">
        <f>H43/4387</f>
        <v>8.0950683838614097</v>
      </c>
      <c r="K93" s="49"/>
    </row>
    <row r="94" spans="3:11" s="12" customFormat="1">
      <c r="C94" s="29" t="s">
        <v>30</v>
      </c>
      <c r="D94" s="14">
        <f t="shared" si="1"/>
        <v>0</v>
      </c>
      <c r="E94" s="16"/>
      <c r="F94" s="16"/>
      <c r="G94" s="16"/>
      <c r="H94" s="16"/>
      <c r="K94" s="49"/>
    </row>
    <row r="95" spans="3:11" s="12" customFormat="1">
      <c r="C95" s="15" t="s">
        <v>33</v>
      </c>
      <c r="D95" s="14">
        <f t="shared" si="1"/>
        <v>1.2416366537497152</v>
      </c>
      <c r="E95" s="14">
        <f>SUM(E96:E101)</f>
        <v>0</v>
      </c>
      <c r="F95" s="14">
        <f>SUM(F96:F101)</f>
        <v>0</v>
      </c>
      <c r="G95" s="14">
        <f>SUM(G96:G101)</f>
        <v>0.78021495327102808</v>
      </c>
      <c r="H95" s="14">
        <f>SUM(H96:H101)</f>
        <v>0.46142170047868708</v>
      </c>
      <c r="K95" s="49"/>
    </row>
    <row r="96" spans="3:11" s="12" customFormat="1">
      <c r="C96" s="17"/>
      <c r="D96" s="18"/>
      <c r="E96" s="18"/>
      <c r="F96" s="18"/>
      <c r="G96" s="18"/>
      <c r="H96" s="18"/>
      <c r="K96" s="49"/>
    </row>
    <row r="97" spans="3:11" s="12" customFormat="1" ht="15">
      <c r="C97" s="22" t="s">
        <v>21</v>
      </c>
      <c r="D97" s="23">
        <f>SUM(E97:H97)</f>
        <v>0.60503259630727146</v>
      </c>
      <c r="E97" s="24"/>
      <c r="F97" s="24"/>
      <c r="G97" s="24">
        <f>G47/4387</f>
        <v>0.46834602233872807</v>
      </c>
      <c r="H97" s="25">
        <f>H47/4387</f>
        <v>0.13668657396854342</v>
      </c>
      <c r="I97" s="51" t="s">
        <v>92</v>
      </c>
      <c r="J97" s="51" t="s">
        <v>93</v>
      </c>
    </row>
    <row r="98" spans="3:11" s="12" customFormat="1" ht="15">
      <c r="C98" s="22" t="s">
        <v>84</v>
      </c>
      <c r="D98" s="23">
        <f>SUM(E98:H98)</f>
        <v>0.6264162297697744</v>
      </c>
      <c r="E98" s="24"/>
      <c r="F98" s="24"/>
      <c r="G98" s="24">
        <f>G48/4387</f>
        <v>0.30567836790517439</v>
      </c>
      <c r="H98" s="25">
        <f>H48/4387</f>
        <v>0.32073786186459996</v>
      </c>
      <c r="I98" s="51" t="s">
        <v>98</v>
      </c>
      <c r="J98" s="51" t="s">
        <v>99</v>
      </c>
    </row>
    <row r="99" spans="3:11" s="12" customFormat="1" ht="15">
      <c r="C99" s="22" t="s">
        <v>81</v>
      </c>
      <c r="D99" s="23">
        <f>SUM(E99:H99)</f>
        <v>6.1905630271255983E-3</v>
      </c>
      <c r="E99" s="24"/>
      <c r="F99" s="24"/>
      <c r="G99" s="24">
        <f>G49/4387</f>
        <v>6.1905630271255983E-3</v>
      </c>
      <c r="H99" s="25"/>
      <c r="I99" s="51" t="s">
        <v>102</v>
      </c>
      <c r="J99" s="51" t="s">
        <v>103</v>
      </c>
    </row>
    <row r="100" spans="3:11" s="12" customFormat="1" ht="15">
      <c r="C100" s="22" t="s">
        <v>34</v>
      </c>
      <c r="D100" s="23">
        <f>SUM(E100:H100)</f>
        <v>3.9972646455436519E-3</v>
      </c>
      <c r="E100" s="24"/>
      <c r="F100" s="24"/>
      <c r="G100" s="24"/>
      <c r="H100" s="25">
        <f>H50/4387</f>
        <v>3.9972646455436519E-3</v>
      </c>
      <c r="I100" s="51" t="s">
        <v>104</v>
      </c>
      <c r="J100" s="51" t="s">
        <v>105</v>
      </c>
    </row>
    <row r="101" spans="3:11" s="12" customFormat="1">
      <c r="C101" s="19" t="s">
        <v>15</v>
      </c>
      <c r="D101" s="20"/>
      <c r="E101" s="20"/>
      <c r="F101" s="20"/>
      <c r="G101" s="20"/>
      <c r="H101" s="21"/>
      <c r="K101" s="49"/>
    </row>
    <row r="102" spans="3:11" s="12" customFormat="1">
      <c r="C102" s="30" t="s">
        <v>35</v>
      </c>
      <c r="D102" s="14">
        <f t="shared" ref="D102:D110" si="2">SUM(E102:H102)</f>
        <v>26.198578299521312</v>
      </c>
      <c r="E102" s="16"/>
      <c r="F102" s="16"/>
      <c r="G102" s="16">
        <f>G52/4387</f>
        <v>2.2219284248917254E-2</v>
      </c>
      <c r="H102" s="16">
        <f>H52/4387</f>
        <v>26.176359015272396</v>
      </c>
      <c r="K102" s="49">
        <v>410</v>
      </c>
    </row>
    <row r="103" spans="3:11" s="12" customFormat="1">
      <c r="C103" s="13" t="s">
        <v>36</v>
      </c>
      <c r="D103" s="14">
        <f t="shared" si="2"/>
        <v>36.34617916571689</v>
      </c>
      <c r="E103" s="16">
        <f>H84</f>
        <v>4.1820834283108947E-2</v>
      </c>
      <c r="F103" s="16"/>
      <c r="G103" s="16">
        <f>H86</f>
        <v>36.304358331433782</v>
      </c>
      <c r="H103" s="16"/>
      <c r="K103" s="49">
        <v>440</v>
      </c>
    </row>
    <row r="104" spans="3:11" s="12" customFormat="1">
      <c r="C104" s="13" t="s">
        <v>37</v>
      </c>
      <c r="D104" s="14">
        <f t="shared" si="2"/>
        <v>0</v>
      </c>
      <c r="E104" s="16"/>
      <c r="F104" s="16"/>
      <c r="G104" s="16"/>
      <c r="H104" s="16"/>
      <c r="K104" s="49">
        <v>450</v>
      </c>
    </row>
    <row r="105" spans="3:11" s="12" customFormat="1">
      <c r="C105" s="13" t="s">
        <v>38</v>
      </c>
      <c r="D105" s="14">
        <f t="shared" si="2"/>
        <v>0</v>
      </c>
      <c r="E105" s="16"/>
      <c r="F105" s="16"/>
      <c r="G105" s="16"/>
      <c r="H105" s="16"/>
      <c r="K105" s="49">
        <v>470</v>
      </c>
    </row>
    <row r="106" spans="3:11" s="12" customFormat="1">
      <c r="C106" s="13" t="s">
        <v>39</v>
      </c>
      <c r="D106" s="14">
        <f t="shared" si="2"/>
        <v>5.0399772053795306</v>
      </c>
      <c r="E106" s="16">
        <f>E108</f>
        <v>0.1289626168224299</v>
      </c>
      <c r="F106" s="16">
        <f>F108</f>
        <v>0</v>
      </c>
      <c r="G106" s="16">
        <f>G108</f>
        <v>3.1130731707317074</v>
      </c>
      <c r="H106" s="16">
        <f>H108</f>
        <v>1.7979414178253934</v>
      </c>
      <c r="K106" s="49">
        <v>480</v>
      </c>
    </row>
    <row r="107" spans="3:11" s="12" customFormat="1">
      <c r="C107" s="15" t="s">
        <v>44</v>
      </c>
      <c r="D107" s="14">
        <f t="shared" si="2"/>
        <v>0</v>
      </c>
      <c r="E107" s="16"/>
      <c r="F107" s="16"/>
      <c r="G107" s="16"/>
      <c r="H107" s="16"/>
      <c r="K107" s="49">
        <v>490</v>
      </c>
    </row>
    <row r="108" spans="3:11" s="12" customFormat="1">
      <c r="C108" s="13" t="s">
        <v>41</v>
      </c>
      <c r="D108" s="14">
        <f t="shared" si="2"/>
        <v>5.0399772053795306</v>
      </c>
      <c r="E108" s="16">
        <f>E58/4387</f>
        <v>0.1289626168224299</v>
      </c>
      <c r="F108" s="16"/>
      <c r="G108" s="16">
        <f>G58/4387</f>
        <v>3.1130731707317074</v>
      </c>
      <c r="H108" s="16">
        <f>H58/4387</f>
        <v>1.7979414178253934</v>
      </c>
      <c r="K108" s="49"/>
    </row>
    <row r="109" spans="3:11" s="12" customFormat="1" ht="22.5">
      <c r="C109" s="27" t="s">
        <v>42</v>
      </c>
      <c r="D109" s="14">
        <f t="shared" si="2"/>
        <v>0</v>
      </c>
      <c r="E109" s="14">
        <f>E106-E108</f>
        <v>0</v>
      </c>
      <c r="F109" s="14">
        <f>F106-F108</f>
        <v>0</v>
      </c>
      <c r="G109" s="14">
        <f>G106-G108</f>
        <v>0</v>
      </c>
      <c r="H109" s="14">
        <f>H106-H108</f>
        <v>0</v>
      </c>
      <c r="K109" s="49"/>
    </row>
    <row r="110" spans="3:11" s="12" customFormat="1">
      <c r="C110" s="13" t="s">
        <v>43</v>
      </c>
      <c r="D110" s="14">
        <f t="shared" si="2"/>
        <v>0</v>
      </c>
      <c r="E110" s="14">
        <f>(E64+E83+E88)-(E89+E103+E104+E105+E106)</f>
        <v>0</v>
      </c>
      <c r="F110" s="14">
        <f>(F64+F83+F88)-(F89+F103+F104+F105+F106)</f>
        <v>0</v>
      </c>
      <c r="G110" s="14">
        <f>(G64+G83+G88)-(G89+G103+G104+G105+G106)</f>
        <v>0</v>
      </c>
      <c r="H110" s="14">
        <f>(H64+H83+H88)-(H89+H103+H104+H105+H106)</f>
        <v>0</v>
      </c>
      <c r="K110" s="49">
        <v>500</v>
      </c>
    </row>
    <row r="111" spans="3:11" s="12" customFormat="1">
      <c r="C111" s="54"/>
      <c r="D111" s="54"/>
      <c r="E111" s="54"/>
      <c r="F111" s="54"/>
      <c r="G111" s="54"/>
      <c r="H111" s="55"/>
      <c r="K111" s="50"/>
    </row>
    <row r="112" spans="3:11" s="12" customFormat="1">
      <c r="C112" s="13" t="s">
        <v>45</v>
      </c>
      <c r="D112" s="14">
        <f>SUM(E112:H112)</f>
        <v>44.139000000000003</v>
      </c>
      <c r="E112" s="16">
        <v>3.92</v>
      </c>
      <c r="F112" s="16"/>
      <c r="G112" s="32">
        <v>10.57</v>
      </c>
      <c r="H112" s="32">
        <v>29.649000000000001</v>
      </c>
      <c r="K112" s="49">
        <v>600</v>
      </c>
    </row>
    <row r="113" spans="3:11" s="12" customFormat="1">
      <c r="C113" s="13" t="s">
        <v>46</v>
      </c>
      <c r="D113" s="14">
        <f>SUM(E113:H113)</f>
        <v>0</v>
      </c>
      <c r="E113" s="16"/>
      <c r="F113" s="16"/>
      <c r="G113" s="16"/>
      <c r="H113" s="16"/>
      <c r="K113" s="49">
        <v>610</v>
      </c>
    </row>
    <row r="114" spans="3:11" s="12" customFormat="1">
      <c r="C114" s="13" t="s">
        <v>47</v>
      </c>
      <c r="D114" s="14">
        <f>SUM(E114:H114)</f>
        <v>0</v>
      </c>
      <c r="E114" s="16"/>
      <c r="F114" s="16"/>
      <c r="G114" s="16"/>
      <c r="H114" s="16"/>
      <c r="K114" s="49">
        <v>620</v>
      </c>
    </row>
    <row r="115" spans="3:11" s="12" customFormat="1">
      <c r="C115" s="54"/>
      <c r="D115" s="54"/>
      <c r="E115" s="54"/>
      <c r="F115" s="54"/>
      <c r="G115" s="54"/>
      <c r="H115" s="55"/>
      <c r="K115" s="50"/>
    </row>
    <row r="116" spans="3:11" s="12" customFormat="1">
      <c r="C116" s="13" t="s">
        <v>48</v>
      </c>
      <c r="D116" s="14">
        <f t="shared" ref="D116:D147" si="3">SUM(E116:H116)</f>
        <v>0</v>
      </c>
      <c r="E116" s="14">
        <f>SUM(E117:E118)</f>
        <v>0</v>
      </c>
      <c r="F116" s="14">
        <f>SUM(F117:F118)</f>
        <v>0</v>
      </c>
      <c r="G116" s="14">
        <f>SUM(G117:G118)</f>
        <v>0</v>
      </c>
      <c r="H116" s="14">
        <f>SUM(H117:H118)</f>
        <v>0</v>
      </c>
      <c r="K116" s="49">
        <v>700</v>
      </c>
    </row>
    <row r="117" spans="3:11">
      <c r="C117" s="15" t="s">
        <v>49</v>
      </c>
      <c r="D117" s="14">
        <f t="shared" si="3"/>
        <v>0</v>
      </c>
      <c r="E117" s="32"/>
      <c r="F117" s="32"/>
      <c r="G117" s="32"/>
      <c r="H117" s="32"/>
      <c r="K117" s="49">
        <v>710</v>
      </c>
    </row>
    <row r="118" spans="3:11">
      <c r="C118" s="15" t="s">
        <v>50</v>
      </c>
      <c r="D118" s="14">
        <f t="shared" si="3"/>
        <v>0</v>
      </c>
      <c r="E118" s="33">
        <f>E121</f>
        <v>0</v>
      </c>
      <c r="F118" s="33">
        <f>F121</f>
        <v>0</v>
      </c>
      <c r="G118" s="33">
        <f>G121</f>
        <v>0</v>
      </c>
      <c r="H118" s="33">
        <f>H121</f>
        <v>0</v>
      </c>
      <c r="K118" s="49">
        <v>720</v>
      </c>
    </row>
    <row r="119" spans="3:11">
      <c r="C119" s="28" t="s">
        <v>51</v>
      </c>
      <c r="D119" s="14">
        <f t="shared" si="3"/>
        <v>0</v>
      </c>
      <c r="E119" s="32"/>
      <c r="F119" s="32"/>
      <c r="G119" s="32"/>
      <c r="H119" s="32"/>
      <c r="K119" s="49">
        <v>730</v>
      </c>
    </row>
    <row r="120" spans="3:11">
      <c r="C120" s="29" t="s">
        <v>52</v>
      </c>
      <c r="D120" s="14">
        <f t="shared" si="3"/>
        <v>0</v>
      </c>
      <c r="E120" s="32"/>
      <c r="F120" s="32"/>
      <c r="G120" s="32"/>
      <c r="H120" s="32"/>
      <c r="K120" s="49"/>
    </row>
    <row r="121" spans="3:11">
      <c r="C121" s="28" t="s">
        <v>53</v>
      </c>
      <c r="D121" s="14">
        <f t="shared" si="3"/>
        <v>0</v>
      </c>
      <c r="E121" s="32"/>
      <c r="F121" s="32"/>
      <c r="G121" s="32"/>
      <c r="H121" s="32"/>
      <c r="K121" s="49">
        <v>740</v>
      </c>
    </row>
    <row r="122" spans="3:11">
      <c r="C122" s="13" t="s">
        <v>54</v>
      </c>
      <c r="D122" s="14">
        <f t="shared" si="3"/>
        <v>189381.02000000002</v>
      </c>
      <c r="E122" s="33">
        <f>E123+E139</f>
        <v>0</v>
      </c>
      <c r="F122" s="33">
        <f>F123+F139</f>
        <v>0</v>
      </c>
      <c r="G122" s="33">
        <f>G123+G139</f>
        <v>38675.714</v>
      </c>
      <c r="H122" s="33">
        <f>H123+H139</f>
        <v>150705.30600000001</v>
      </c>
      <c r="K122" s="49">
        <v>750</v>
      </c>
    </row>
    <row r="123" spans="3:11">
      <c r="C123" s="15" t="s">
        <v>55</v>
      </c>
      <c r="D123" s="14">
        <f t="shared" si="3"/>
        <v>189381.02000000002</v>
      </c>
      <c r="E123" s="33">
        <f>E124+E125</f>
        <v>0</v>
      </c>
      <c r="F123" s="33">
        <f>F124+F125</f>
        <v>0</v>
      </c>
      <c r="G123" s="33">
        <f>G124+G125</f>
        <v>38675.714</v>
      </c>
      <c r="H123" s="33">
        <f>H124+H125</f>
        <v>150705.30600000001</v>
      </c>
      <c r="K123" s="49">
        <v>760</v>
      </c>
    </row>
    <row r="124" spans="3:11">
      <c r="C124" s="28" t="s">
        <v>56</v>
      </c>
      <c r="D124" s="14">
        <f t="shared" si="3"/>
        <v>74091.303</v>
      </c>
      <c r="E124" s="32"/>
      <c r="F124" s="32"/>
      <c r="G124" s="32">
        <f>G42</f>
        <v>38578.237999999998</v>
      </c>
      <c r="H124" s="32">
        <f>H42</f>
        <v>35513.065000000002</v>
      </c>
      <c r="K124" s="49"/>
    </row>
    <row r="125" spans="3:11">
      <c r="C125" s="28" t="s">
        <v>57</v>
      </c>
      <c r="D125" s="14">
        <f t="shared" si="3"/>
        <v>115289.717</v>
      </c>
      <c r="E125" s="33">
        <f>E126+E129+E132+E135+E136+E137+E138</f>
        <v>0</v>
      </c>
      <c r="F125" s="33">
        <f>F126+F129+F132+F135+F136+F137+F138</f>
        <v>0</v>
      </c>
      <c r="G125" s="33">
        <f>G126+G129+G132+G135+G136+G137+G138</f>
        <v>97.475999999999999</v>
      </c>
      <c r="H125" s="33">
        <f>H126+H129+H132+H135+H136+H137+H138</f>
        <v>115192.24100000001</v>
      </c>
      <c r="K125" s="49"/>
    </row>
    <row r="126" spans="3:11" ht="33.75">
      <c r="C126" s="29" t="s">
        <v>58</v>
      </c>
      <c r="D126" s="14">
        <f t="shared" si="3"/>
        <v>0</v>
      </c>
      <c r="E126" s="34">
        <f>E127+E128</f>
        <v>0</v>
      </c>
      <c r="F126" s="34">
        <f>F127+F128</f>
        <v>0</v>
      </c>
      <c r="G126" s="34">
        <f>G127+G128</f>
        <v>0</v>
      </c>
      <c r="H126" s="34">
        <f>H127+H128</f>
        <v>0</v>
      </c>
      <c r="K126" s="49"/>
    </row>
    <row r="127" spans="3:11">
      <c r="C127" s="35" t="s">
        <v>59</v>
      </c>
      <c r="D127" s="14">
        <f t="shared" si="3"/>
        <v>0</v>
      </c>
      <c r="E127" s="32"/>
      <c r="F127" s="32"/>
      <c r="G127" s="32"/>
      <c r="H127" s="32"/>
      <c r="K127" s="49"/>
    </row>
    <row r="128" spans="3:11">
      <c r="C128" s="35" t="s">
        <v>60</v>
      </c>
      <c r="D128" s="14">
        <f t="shared" si="3"/>
        <v>0</v>
      </c>
      <c r="E128" s="32"/>
      <c r="F128" s="32"/>
      <c r="G128" s="32"/>
      <c r="H128" s="32"/>
      <c r="K128" s="49"/>
    </row>
    <row r="129" spans="3:11" ht="33.75">
      <c r="C129" s="29" t="s">
        <v>61</v>
      </c>
      <c r="D129" s="14">
        <f t="shared" si="3"/>
        <v>0</v>
      </c>
      <c r="E129" s="34">
        <f>E130+E131</f>
        <v>0</v>
      </c>
      <c r="F129" s="34">
        <f>F130+F131</f>
        <v>0</v>
      </c>
      <c r="G129" s="34">
        <f>G130+G131</f>
        <v>0</v>
      </c>
      <c r="H129" s="34">
        <f>H130+H131</f>
        <v>0</v>
      </c>
      <c r="K129" s="49"/>
    </row>
    <row r="130" spans="3:11">
      <c r="C130" s="35" t="s">
        <v>59</v>
      </c>
      <c r="D130" s="14">
        <f t="shared" si="3"/>
        <v>0</v>
      </c>
      <c r="E130" s="32"/>
      <c r="F130" s="32"/>
      <c r="G130" s="32"/>
      <c r="H130" s="32"/>
      <c r="K130" s="49"/>
    </row>
    <row r="131" spans="3:11">
      <c r="C131" s="35" t="s">
        <v>60</v>
      </c>
      <c r="D131" s="14">
        <f t="shared" si="3"/>
        <v>0</v>
      </c>
      <c r="E131" s="32"/>
      <c r="F131" s="32"/>
      <c r="G131" s="32"/>
      <c r="H131" s="32"/>
      <c r="K131" s="49"/>
    </row>
    <row r="132" spans="3:11" ht="22.5">
      <c r="C132" s="29" t="s">
        <v>62</v>
      </c>
      <c r="D132" s="14">
        <f t="shared" si="3"/>
        <v>114933.163</v>
      </c>
      <c r="E132" s="34">
        <f>E133+E134</f>
        <v>0</v>
      </c>
      <c r="F132" s="34">
        <f>F133+F134</f>
        <v>0</v>
      </c>
      <c r="G132" s="34">
        <f>G133+G134</f>
        <v>97.475999999999999</v>
      </c>
      <c r="H132" s="34">
        <f>H133+H134</f>
        <v>114835.68700000001</v>
      </c>
      <c r="K132" s="49"/>
    </row>
    <row r="133" spans="3:11">
      <c r="C133" s="35" t="s">
        <v>59</v>
      </c>
      <c r="D133" s="14">
        <f t="shared" si="3"/>
        <v>114933.163</v>
      </c>
      <c r="E133" s="32"/>
      <c r="F133" s="32"/>
      <c r="G133" s="32">
        <f>G52</f>
        <v>97.475999999999999</v>
      </c>
      <c r="H133" s="32">
        <f>H52-H130</f>
        <v>114835.68700000001</v>
      </c>
      <c r="K133" s="49"/>
    </row>
    <row r="134" spans="3:11">
      <c r="C134" s="35" t="s">
        <v>60</v>
      </c>
      <c r="D134" s="14">
        <f t="shared" si="3"/>
        <v>0</v>
      </c>
      <c r="E134" s="32"/>
      <c r="F134" s="32"/>
      <c r="G134" s="32"/>
      <c r="H134" s="32"/>
      <c r="K134" s="49"/>
    </row>
    <row r="135" spans="3:11">
      <c r="C135" s="29" t="s">
        <v>63</v>
      </c>
      <c r="D135" s="14">
        <f t="shared" si="3"/>
        <v>75.801000000000002</v>
      </c>
      <c r="E135" s="32"/>
      <c r="F135" s="32"/>
      <c r="G135" s="32"/>
      <c r="H135" s="32">
        <v>75.801000000000002</v>
      </c>
      <c r="K135" s="49"/>
    </row>
    <row r="136" spans="3:11">
      <c r="C136" s="29" t="s">
        <v>64</v>
      </c>
      <c r="D136" s="14">
        <f t="shared" si="3"/>
        <v>239.16300000000001</v>
      </c>
      <c r="E136" s="32"/>
      <c r="F136" s="32"/>
      <c r="G136" s="32"/>
      <c r="H136" s="32">
        <v>239.16300000000001</v>
      </c>
      <c r="K136" s="49"/>
    </row>
    <row r="137" spans="3:11" ht="33.75">
      <c r="C137" s="29" t="s">
        <v>65</v>
      </c>
      <c r="D137" s="14">
        <f t="shared" si="3"/>
        <v>0</v>
      </c>
      <c r="E137" s="32"/>
      <c r="F137" s="32"/>
      <c r="G137" s="32"/>
      <c r="H137" s="32"/>
      <c r="K137" s="49"/>
    </row>
    <row r="138" spans="3:11" ht="22.5">
      <c r="C138" s="29" t="s">
        <v>66</v>
      </c>
      <c r="D138" s="14">
        <f t="shared" si="3"/>
        <v>41.59</v>
      </c>
      <c r="E138" s="32"/>
      <c r="F138" s="32"/>
      <c r="G138" s="32"/>
      <c r="H138" s="32">
        <v>41.59</v>
      </c>
      <c r="K138" s="49"/>
    </row>
    <row r="139" spans="3:11">
      <c r="C139" s="15" t="s">
        <v>67</v>
      </c>
      <c r="D139" s="14">
        <f t="shared" si="3"/>
        <v>0</v>
      </c>
      <c r="E139" s="33">
        <f>E142</f>
        <v>0</v>
      </c>
      <c r="F139" s="33">
        <f>F142</f>
        <v>0</v>
      </c>
      <c r="G139" s="33">
        <f>G142</f>
        <v>0</v>
      </c>
      <c r="H139" s="33">
        <f>H142</f>
        <v>0</v>
      </c>
      <c r="K139" s="49">
        <v>770</v>
      </c>
    </row>
    <row r="140" spans="3:11">
      <c r="C140" s="28" t="s">
        <v>51</v>
      </c>
      <c r="D140" s="14">
        <f t="shared" si="3"/>
        <v>0</v>
      </c>
      <c r="E140" s="32"/>
      <c r="F140" s="32"/>
      <c r="G140" s="32"/>
      <c r="H140" s="32"/>
      <c r="K140" s="49">
        <v>780</v>
      </c>
    </row>
    <row r="141" spans="3:11">
      <c r="C141" s="29" t="s">
        <v>68</v>
      </c>
      <c r="D141" s="14">
        <f t="shared" si="3"/>
        <v>0</v>
      </c>
      <c r="E141" s="32"/>
      <c r="F141" s="32"/>
      <c r="G141" s="32"/>
      <c r="H141" s="32"/>
      <c r="K141" s="49"/>
    </row>
    <row r="142" spans="3:11">
      <c r="C142" s="28" t="s">
        <v>53</v>
      </c>
      <c r="D142" s="14">
        <f t="shared" si="3"/>
        <v>0</v>
      </c>
      <c r="E142" s="32"/>
      <c r="F142" s="32"/>
      <c r="G142" s="32"/>
      <c r="H142" s="32"/>
      <c r="K142" s="49">
        <v>790</v>
      </c>
    </row>
    <row r="143" spans="3:11">
      <c r="C143" s="27" t="s">
        <v>69</v>
      </c>
      <c r="D143" s="14">
        <f t="shared" si="3"/>
        <v>223585.08800000002</v>
      </c>
      <c r="E143" s="33">
        <f>SUM(E144:E145)</f>
        <v>29113.562000000002</v>
      </c>
      <c r="F143" s="33">
        <f>SUM(F144:F145)</f>
        <v>0</v>
      </c>
      <c r="G143" s="33">
        <f>SUM(G144:G145)</f>
        <v>42098.517</v>
      </c>
      <c r="H143" s="33">
        <f>SUM(H144:H145)</f>
        <v>152373.00900000002</v>
      </c>
      <c r="K143" s="49"/>
    </row>
    <row r="144" spans="3:11">
      <c r="C144" s="15" t="s">
        <v>49</v>
      </c>
      <c r="D144" s="14">
        <f t="shared" si="3"/>
        <v>0</v>
      </c>
      <c r="E144" s="32"/>
      <c r="F144" s="32"/>
      <c r="G144" s="32"/>
      <c r="H144" s="32"/>
      <c r="K144" s="49"/>
    </row>
    <row r="145" spans="3:11">
      <c r="C145" s="15" t="s">
        <v>50</v>
      </c>
      <c r="D145" s="14">
        <f t="shared" si="3"/>
        <v>223585.08800000002</v>
      </c>
      <c r="E145" s="33">
        <f>E147</f>
        <v>29113.562000000002</v>
      </c>
      <c r="F145" s="33">
        <f>F147</f>
        <v>0</v>
      </c>
      <c r="G145" s="33">
        <f>G147</f>
        <v>42098.517</v>
      </c>
      <c r="H145" s="33">
        <f>H147</f>
        <v>152373.00900000002</v>
      </c>
      <c r="K145" s="49"/>
    </row>
    <row r="146" spans="3:11">
      <c r="C146" s="28" t="s">
        <v>70</v>
      </c>
      <c r="D146" s="14">
        <f t="shared" si="3"/>
        <v>44.139000000000003</v>
      </c>
      <c r="E146" s="16">
        <v>3.92</v>
      </c>
      <c r="F146" s="16"/>
      <c r="G146" s="32">
        <v>10.57</v>
      </c>
      <c r="H146" s="32">
        <v>29.649000000000001</v>
      </c>
      <c r="K146" s="49"/>
    </row>
    <row r="147" spans="3:11">
      <c r="C147" s="28" t="s">
        <v>53</v>
      </c>
      <c r="D147" s="14">
        <f t="shared" si="3"/>
        <v>223585.08800000002</v>
      </c>
      <c r="E147" s="32">
        <f>E39</f>
        <v>29113.562000000002</v>
      </c>
      <c r="F147" s="32"/>
      <c r="G147" s="32">
        <f>G39</f>
        <v>42098.517</v>
      </c>
      <c r="H147" s="32">
        <f>H39</f>
        <v>152373.00900000002</v>
      </c>
      <c r="K147" s="49"/>
    </row>
    <row r="148" spans="3:11">
      <c r="C148" s="54"/>
      <c r="D148" s="54"/>
      <c r="E148" s="54"/>
      <c r="F148" s="54"/>
      <c r="G148" s="54"/>
      <c r="H148" s="55"/>
      <c r="K148" s="52"/>
    </row>
    <row r="149" spans="3:11" ht="22.5">
      <c r="C149" s="13" t="s">
        <v>71</v>
      </c>
      <c r="D149" s="14">
        <f t="shared" ref="D149:D169" si="4">SUM(E149:H149)</f>
        <v>0</v>
      </c>
      <c r="E149" s="33">
        <f>SUM( E150:E151)</f>
        <v>0</v>
      </c>
      <c r="F149" s="33">
        <f>SUM( F150:F151)</f>
        <v>0</v>
      </c>
      <c r="G149" s="33">
        <f>SUM( G150:G151)</f>
        <v>0</v>
      </c>
      <c r="H149" s="33">
        <f>SUM( H150:H151)</f>
        <v>0</v>
      </c>
      <c r="K149" s="49">
        <v>800</v>
      </c>
    </row>
    <row r="150" spans="3:11">
      <c r="C150" s="15" t="s">
        <v>49</v>
      </c>
      <c r="D150" s="14">
        <f t="shared" si="4"/>
        <v>0</v>
      </c>
      <c r="E150" s="32"/>
      <c r="F150" s="32"/>
      <c r="G150" s="32"/>
      <c r="H150" s="32"/>
      <c r="K150" s="49">
        <v>810</v>
      </c>
    </row>
    <row r="151" spans="3:11">
      <c r="C151" s="15" t="s">
        <v>50</v>
      </c>
      <c r="D151" s="14">
        <f t="shared" si="4"/>
        <v>0</v>
      </c>
      <c r="E151" s="33">
        <f>E152+E154</f>
        <v>0</v>
      </c>
      <c r="F151" s="33">
        <f>F152+F154</f>
        <v>0</v>
      </c>
      <c r="G151" s="33">
        <f>G152+G154</f>
        <v>0</v>
      </c>
      <c r="H151" s="33">
        <f>H152+H154</f>
        <v>0</v>
      </c>
      <c r="K151" s="49">
        <v>820</v>
      </c>
    </row>
    <row r="152" spans="3:11">
      <c r="C152" s="28" t="s">
        <v>72</v>
      </c>
      <c r="D152" s="14">
        <f t="shared" si="4"/>
        <v>0</v>
      </c>
      <c r="E152" s="32"/>
      <c r="F152" s="32"/>
      <c r="G152" s="32"/>
      <c r="H152" s="32"/>
      <c r="K152" s="49">
        <v>830</v>
      </c>
    </row>
    <row r="153" spans="3:11">
      <c r="C153" s="29" t="s">
        <v>73</v>
      </c>
      <c r="D153" s="14">
        <f t="shared" si="4"/>
        <v>0</v>
      </c>
      <c r="E153" s="32"/>
      <c r="F153" s="32"/>
      <c r="G153" s="32"/>
      <c r="H153" s="32"/>
      <c r="K153" s="52"/>
    </row>
    <row r="154" spans="3:11">
      <c r="C154" s="28" t="s">
        <v>74</v>
      </c>
      <c r="D154" s="14">
        <f t="shared" si="4"/>
        <v>0</v>
      </c>
      <c r="E154" s="32"/>
      <c r="F154" s="32"/>
      <c r="G154" s="32"/>
      <c r="H154" s="32"/>
      <c r="K154" s="49">
        <v>840</v>
      </c>
    </row>
    <row r="155" spans="3:11">
      <c r="C155" s="13" t="s">
        <v>75</v>
      </c>
      <c r="D155" s="14">
        <f t="shared" si="4"/>
        <v>0</v>
      </c>
      <c r="E155" s="34">
        <f>SUM( E156+E161)</f>
        <v>0</v>
      </c>
      <c r="F155" s="34">
        <f>SUM( F156+F161)</f>
        <v>0</v>
      </c>
      <c r="G155" s="34">
        <f>SUM( G156+G161)</f>
        <v>0</v>
      </c>
      <c r="H155" s="34">
        <f>SUM( H156+H161)</f>
        <v>0</v>
      </c>
      <c r="K155" s="49">
        <v>850</v>
      </c>
    </row>
    <row r="156" spans="3:11">
      <c r="C156" s="15" t="s">
        <v>49</v>
      </c>
      <c r="D156" s="14">
        <f t="shared" si="4"/>
        <v>0</v>
      </c>
      <c r="E156" s="34">
        <f>SUM( E157:E158)</f>
        <v>0</v>
      </c>
      <c r="F156" s="34">
        <f>SUM( F157:F158)</f>
        <v>0</v>
      </c>
      <c r="G156" s="34">
        <f>SUM( G157:G158)</f>
        <v>0</v>
      </c>
      <c r="H156" s="34">
        <f>SUM( H157:H158)</f>
        <v>0</v>
      </c>
      <c r="K156" s="49">
        <v>860</v>
      </c>
    </row>
    <row r="157" spans="3:11">
      <c r="C157" s="28" t="s">
        <v>56</v>
      </c>
      <c r="D157" s="14">
        <f t="shared" si="4"/>
        <v>0</v>
      </c>
      <c r="E157" s="36"/>
      <c r="F157" s="36"/>
      <c r="G157" s="36"/>
      <c r="H157" s="36"/>
      <c r="K157" s="49"/>
    </row>
    <row r="158" spans="3:11">
      <c r="C158" s="28" t="s">
        <v>57</v>
      </c>
      <c r="D158" s="14">
        <f t="shared" si="4"/>
        <v>0</v>
      </c>
      <c r="E158" s="34">
        <f>E159+E160</f>
        <v>0</v>
      </c>
      <c r="F158" s="34">
        <f>F159+F160</f>
        <v>0</v>
      </c>
      <c r="G158" s="34">
        <f>G159+G160</f>
        <v>0</v>
      </c>
      <c r="H158" s="34">
        <f>H159+H160</f>
        <v>0</v>
      </c>
      <c r="K158" s="49"/>
    </row>
    <row r="159" spans="3:11">
      <c r="C159" s="29" t="s">
        <v>59</v>
      </c>
      <c r="D159" s="14">
        <f t="shared" si="4"/>
        <v>0</v>
      </c>
      <c r="E159" s="36"/>
      <c r="F159" s="36"/>
      <c r="G159" s="36"/>
      <c r="H159" s="36"/>
      <c r="K159" s="49"/>
    </row>
    <row r="160" spans="3:11">
      <c r="C160" s="29" t="s">
        <v>76</v>
      </c>
      <c r="D160" s="14">
        <f t="shared" si="4"/>
        <v>0</v>
      </c>
      <c r="E160" s="36"/>
      <c r="F160" s="36"/>
      <c r="G160" s="36"/>
      <c r="H160" s="36"/>
      <c r="K160" s="49"/>
    </row>
    <row r="161" spans="3:14">
      <c r="C161" s="15" t="s">
        <v>67</v>
      </c>
      <c r="D161" s="14">
        <f t="shared" si="4"/>
        <v>0</v>
      </c>
      <c r="E161" s="34">
        <f>E162+E164</f>
        <v>0</v>
      </c>
      <c r="F161" s="34">
        <f>F162+F164</f>
        <v>0</v>
      </c>
      <c r="G161" s="34">
        <f>G162+G164</f>
        <v>0</v>
      </c>
      <c r="H161" s="34">
        <f>H162+H164</f>
        <v>0</v>
      </c>
      <c r="K161" s="49">
        <v>870</v>
      </c>
    </row>
    <row r="162" spans="3:14">
      <c r="C162" s="28" t="s">
        <v>72</v>
      </c>
      <c r="D162" s="14">
        <f t="shared" si="4"/>
        <v>0</v>
      </c>
      <c r="E162" s="32"/>
      <c r="F162" s="32"/>
      <c r="G162" s="32"/>
      <c r="H162" s="32"/>
      <c r="K162" s="49">
        <v>880</v>
      </c>
    </row>
    <row r="163" spans="3:14">
      <c r="C163" s="29" t="s">
        <v>73</v>
      </c>
      <c r="D163" s="14">
        <f t="shared" si="4"/>
        <v>0</v>
      </c>
      <c r="E163" s="32"/>
      <c r="F163" s="32"/>
      <c r="G163" s="32"/>
      <c r="H163" s="32"/>
      <c r="K163" s="49"/>
    </row>
    <row r="164" spans="3:14">
      <c r="C164" s="28" t="s">
        <v>74</v>
      </c>
      <c r="D164" s="14">
        <f t="shared" si="4"/>
        <v>0</v>
      </c>
      <c r="E164" s="37"/>
      <c r="F164" s="37"/>
      <c r="G164" s="37"/>
      <c r="H164" s="37"/>
      <c r="K164" s="49">
        <v>890</v>
      </c>
    </row>
    <row r="165" spans="3:14">
      <c r="C165" s="13" t="s">
        <v>77</v>
      </c>
      <c r="D165" s="14">
        <f t="shared" si="4"/>
        <v>507519.279650304</v>
      </c>
      <c r="E165" s="38">
        <f>SUM( E166:E167)</f>
        <v>50770.951974600001</v>
      </c>
      <c r="F165" s="38">
        <f>SUM( F166:F167)</f>
        <v>0</v>
      </c>
      <c r="G165" s="38">
        <f>SUM( G166:G167)</f>
        <v>114492.05037498001</v>
      </c>
      <c r="H165" s="38">
        <f>SUM( H166:H167)</f>
        <v>342256.277300724</v>
      </c>
      <c r="K165" s="49">
        <v>900</v>
      </c>
    </row>
    <row r="166" spans="3:14">
      <c r="C166" s="15" t="s">
        <v>49</v>
      </c>
      <c r="D166" s="14">
        <f t="shared" si="4"/>
        <v>0</v>
      </c>
      <c r="E166" s="37"/>
      <c r="F166" s="37"/>
      <c r="G166" s="37"/>
      <c r="H166" s="37"/>
      <c r="K166" s="49"/>
    </row>
    <row r="167" spans="3:14">
      <c r="C167" s="15" t="s">
        <v>50</v>
      </c>
      <c r="D167" s="14">
        <f t="shared" si="4"/>
        <v>507519.279650304</v>
      </c>
      <c r="E167" s="38">
        <f>E168+E169</f>
        <v>50770.951974600001</v>
      </c>
      <c r="F167" s="38">
        <f>F168+F169</f>
        <v>0</v>
      </c>
      <c r="G167" s="38">
        <f>G168+G169</f>
        <v>114492.05037498001</v>
      </c>
      <c r="H167" s="38">
        <f>H168+H169</f>
        <v>342256.277300724</v>
      </c>
      <c r="K167" s="49"/>
    </row>
    <row r="168" spans="3:14">
      <c r="C168" s="28" t="s">
        <v>78</v>
      </c>
      <c r="D168" s="14">
        <f t="shared" si="4"/>
        <v>369893.71458278398</v>
      </c>
      <c r="E168" s="37">
        <f>((E146*581.95844)+((E146*581.95844)*20/100))*12</f>
        <v>32850.390021119994</v>
      </c>
      <c r="F168" s="37"/>
      <c r="G168" s="37">
        <f>((G146*581.95844)+((G146*581.9584)*20/100))*12</f>
        <v>88578.729220800014</v>
      </c>
      <c r="H168" s="37">
        <f>((H146*581.95844)+((H146*581.95844)*20/100))*12</f>
        <v>248464.59534086401</v>
      </c>
      <c r="K168" s="49" t="s">
        <v>106</v>
      </c>
    </row>
    <row r="169" spans="3:14">
      <c r="C169" s="28" t="s">
        <v>74</v>
      </c>
      <c r="D169" s="14">
        <f t="shared" si="4"/>
        <v>137625.56506752002</v>
      </c>
      <c r="E169" s="37">
        <f>(E147*0.51295)+((E147*0.51295)*20/100)</f>
        <v>17920.561953480003</v>
      </c>
      <c r="F169" s="37"/>
      <c r="G169" s="37">
        <f>(G147*0.51295)+((G147*0.51295)*20/100)</f>
        <v>25913.321154180001</v>
      </c>
      <c r="H169" s="37">
        <f>(H147*0.51295)+((H147*0.51295)*20/100)</f>
        <v>93791.681959860012</v>
      </c>
      <c r="K169" s="49" t="s">
        <v>107</v>
      </c>
    </row>
    <row r="170" spans="3:14">
      <c r="C170" s="39"/>
      <c r="D170" s="39"/>
      <c r="E170" s="39"/>
      <c r="F170" s="39"/>
      <c r="G170" s="39"/>
      <c r="H170" s="40"/>
      <c r="I170" s="40"/>
      <c r="J170" s="40"/>
      <c r="K170" s="40"/>
      <c r="L170" s="40"/>
      <c r="M170" s="41"/>
      <c r="N170" s="41"/>
    </row>
    <row r="171" spans="3:14"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1"/>
      <c r="N171" s="41"/>
    </row>
    <row r="172" spans="3:14"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1"/>
      <c r="N172" s="41"/>
    </row>
    <row r="173" spans="3:14"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1"/>
      <c r="N173" s="41"/>
    </row>
    <row r="174" spans="3:14">
      <c r="C174" s="53" t="s">
        <v>79</v>
      </c>
      <c r="D174" s="53"/>
      <c r="E174" s="53"/>
      <c r="F174" s="53"/>
      <c r="G174" s="53"/>
      <c r="H174" s="53"/>
      <c r="I174" s="40"/>
      <c r="J174" s="40"/>
      <c r="K174" s="40"/>
      <c r="L174" s="40"/>
      <c r="M174" s="41"/>
      <c r="N174" s="41"/>
    </row>
    <row r="175" spans="3:14">
      <c r="C175" s="42" t="s">
        <v>83</v>
      </c>
      <c r="D175" s="43">
        <f>SUM(G175:H175)</f>
        <v>73584369.819999993</v>
      </c>
      <c r="E175" s="44"/>
      <c r="F175" s="44"/>
      <c r="G175" s="44">
        <v>36792184.909999996</v>
      </c>
      <c r="H175" s="44">
        <v>36792184.909999996</v>
      </c>
      <c r="I175" s="40"/>
      <c r="J175" s="40"/>
      <c r="K175" s="40"/>
      <c r="L175" s="40"/>
      <c r="M175" s="41"/>
      <c r="N175" s="41"/>
    </row>
    <row r="176" spans="3:14"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1"/>
      <c r="N176" s="41"/>
    </row>
    <row r="177" spans="3:14"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1"/>
      <c r="N177" s="41"/>
    </row>
    <row r="178" spans="3:14"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1"/>
      <c r="N178" s="41"/>
    </row>
    <row r="179" spans="3:14"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1"/>
      <c r="N179" s="41"/>
    </row>
    <row r="180" spans="3:14"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1"/>
      <c r="N180" s="41"/>
    </row>
    <row r="181" spans="3:14"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1"/>
      <c r="N181" s="41"/>
    </row>
    <row r="182" spans="3:14"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1"/>
      <c r="N182" s="41"/>
    </row>
    <row r="183" spans="3:14"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1"/>
      <c r="N183" s="41"/>
    </row>
    <row r="184" spans="3:14"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1"/>
      <c r="N184" s="41"/>
    </row>
    <row r="185" spans="3:14"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1"/>
      <c r="N185" s="41"/>
    </row>
    <row r="186" spans="3:14"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1"/>
      <c r="N186" s="41"/>
    </row>
    <row r="187" spans="3:14"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1"/>
      <c r="N187" s="41"/>
    </row>
    <row r="188" spans="3:14"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1"/>
      <c r="N188" s="41"/>
    </row>
    <row r="189" spans="3:14"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1"/>
      <c r="N189" s="41"/>
    </row>
    <row r="190" spans="3:14"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1"/>
      <c r="N190" s="41"/>
    </row>
    <row r="191" spans="3:14"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1"/>
      <c r="N191" s="41"/>
    </row>
    <row r="192" spans="3:14"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1"/>
      <c r="N192" s="41"/>
    </row>
    <row r="193" spans="3:14"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1"/>
      <c r="N193" s="41"/>
    </row>
    <row r="194" spans="3:14"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1"/>
      <c r="N194" s="41"/>
    </row>
    <row r="195" spans="3:14"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1"/>
      <c r="N195" s="41"/>
    </row>
    <row r="196" spans="3:14"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</row>
    <row r="197" spans="3:14"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</row>
    <row r="198" spans="3:14"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</row>
    <row r="199" spans="3:14"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</row>
  </sheetData>
  <mergeCells count="9">
    <mergeCell ref="C10:C11"/>
    <mergeCell ref="D10:D11"/>
    <mergeCell ref="E10:H10"/>
    <mergeCell ref="C174:H174"/>
    <mergeCell ref="C13:H13"/>
    <mergeCell ref="C63:H63"/>
    <mergeCell ref="C111:H111"/>
    <mergeCell ref="C115:H115"/>
    <mergeCell ref="C148:H148"/>
  </mergeCells>
  <dataValidations count="2">
    <dataValidation type="decimal" allowBlank="1" showErrorMessage="1" errorTitle="Ошибка" error="Допускается ввод только действительных чисел!" sqref="D112:H114 D52:H62 D116:H147 D149:H169 D75:H81 D14:H17 D19:H23 D33:H50 D25:H31 D69:H73 D102:H110 D64:H67 D83:H100 D175:H175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C77:C81 C97:C100 C71:C73 C27:C31 C47:C50 C21:C2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2023-02-01T05:18:44Z</dcterms:modified>
</cp:coreProperties>
</file>