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2" sheetId="2" r:id="rId1"/>
    <sheet name="Лист3" sheetId="3" r:id="rId2"/>
  </sheets>
  <externalReferences>
    <externalReference r:id="rId3"/>
    <externalReference r:id="rId4"/>
  </externalReferences>
  <definedNames>
    <definedName name="org">[1]Титульный!$G$15</definedName>
    <definedName name="ва">[2]Титульный!$G$15</definedName>
  </definedNames>
  <calcPr calcId="125725"/>
</workbook>
</file>

<file path=xl/calcChain.xml><?xml version="1.0" encoding="utf-8"?>
<calcChain xmlns="http://schemas.openxmlformats.org/spreadsheetml/2006/main">
  <c r="C9" i="2"/>
  <c r="D175" l="1"/>
  <c r="D172"/>
  <c r="D171"/>
  <c r="H170"/>
  <c r="H168" s="1"/>
  <c r="G170"/>
  <c r="G168" s="1"/>
  <c r="F170"/>
  <c r="F168" s="1"/>
  <c r="E170"/>
  <c r="D169"/>
  <c r="E168"/>
  <c r="D167"/>
  <c r="D166"/>
  <c r="D165"/>
  <c r="H164"/>
  <c r="G164"/>
  <c r="F164"/>
  <c r="E164"/>
  <c r="D163"/>
  <c r="D162"/>
  <c r="H161"/>
  <c r="H159" s="1"/>
  <c r="H158" s="1"/>
  <c r="G161"/>
  <c r="F161"/>
  <c r="E161"/>
  <c r="E159" s="1"/>
  <c r="D160"/>
  <c r="G159"/>
  <c r="F159"/>
  <c r="D157"/>
  <c r="D156"/>
  <c r="D155"/>
  <c r="H154"/>
  <c r="H152" s="1"/>
  <c r="G154"/>
  <c r="G152" s="1"/>
  <c r="F154"/>
  <c r="F152" s="1"/>
  <c r="E154"/>
  <c r="E152" s="1"/>
  <c r="D153"/>
  <c r="H149"/>
  <c r="F148"/>
  <c r="F146" s="1"/>
  <c r="D147"/>
  <c r="D145"/>
  <c r="D144"/>
  <c r="D143"/>
  <c r="H142"/>
  <c r="G142"/>
  <c r="F142"/>
  <c r="E142"/>
  <c r="D141"/>
  <c r="D140"/>
  <c r="D139"/>
  <c r="D138"/>
  <c r="D137"/>
  <c r="H136"/>
  <c r="G136"/>
  <c r="G135" s="1"/>
  <c r="F135"/>
  <c r="E135"/>
  <c r="D134"/>
  <c r="D133"/>
  <c r="H132"/>
  <c r="G132"/>
  <c r="F132"/>
  <c r="E132"/>
  <c r="D131"/>
  <c r="D130"/>
  <c r="H129"/>
  <c r="G129"/>
  <c r="F129"/>
  <c r="E129"/>
  <c r="D124"/>
  <c r="D123"/>
  <c r="D122"/>
  <c r="H121"/>
  <c r="H119" s="1"/>
  <c r="G121"/>
  <c r="F121"/>
  <c r="E121"/>
  <c r="E119" s="1"/>
  <c r="D120"/>
  <c r="G119"/>
  <c r="F119"/>
  <c r="D117"/>
  <c r="D116"/>
  <c r="G115"/>
  <c r="D115" s="1"/>
  <c r="H111"/>
  <c r="G111"/>
  <c r="E111"/>
  <c r="D110"/>
  <c r="H109"/>
  <c r="H112" s="1"/>
  <c r="G109"/>
  <c r="G112" s="1"/>
  <c r="F109"/>
  <c r="F112" s="1"/>
  <c r="E109"/>
  <c r="D108"/>
  <c r="D107"/>
  <c r="H105"/>
  <c r="G105"/>
  <c r="G103"/>
  <c r="D103" s="1"/>
  <c r="H102"/>
  <c r="D102" s="1"/>
  <c r="H101"/>
  <c r="G101"/>
  <c r="H100"/>
  <c r="G100"/>
  <c r="F98"/>
  <c r="E98"/>
  <c r="D97"/>
  <c r="H96"/>
  <c r="H95" s="1"/>
  <c r="G96"/>
  <c r="E96"/>
  <c r="E95" s="1"/>
  <c r="E92" s="1"/>
  <c r="D94"/>
  <c r="D93"/>
  <c r="F92"/>
  <c r="D91"/>
  <c r="D90"/>
  <c r="D88"/>
  <c r="G86"/>
  <c r="F86"/>
  <c r="E86"/>
  <c r="H84"/>
  <c r="D84" s="1"/>
  <c r="E83"/>
  <c r="D83" s="1"/>
  <c r="G82"/>
  <c r="E82"/>
  <c r="H81"/>
  <c r="D81" s="1"/>
  <c r="G80"/>
  <c r="D80" s="1"/>
  <c r="H79"/>
  <c r="G79"/>
  <c r="F77"/>
  <c r="H75"/>
  <c r="D75" s="1"/>
  <c r="G74"/>
  <c r="D74" s="1"/>
  <c r="G73"/>
  <c r="D73" s="1"/>
  <c r="F71"/>
  <c r="E71"/>
  <c r="H68"/>
  <c r="G68"/>
  <c r="F68"/>
  <c r="F66" s="1"/>
  <c r="E68"/>
  <c r="D67"/>
  <c r="H61"/>
  <c r="G61"/>
  <c r="F61"/>
  <c r="E61"/>
  <c r="D60"/>
  <c r="D59"/>
  <c r="D58"/>
  <c r="D57"/>
  <c r="D56"/>
  <c r="D54"/>
  <c r="D52"/>
  <c r="D51"/>
  <c r="D50"/>
  <c r="D49"/>
  <c r="H47"/>
  <c r="G47"/>
  <c r="F47"/>
  <c r="F41" s="1"/>
  <c r="E47"/>
  <c r="D46"/>
  <c r="D45"/>
  <c r="H44"/>
  <c r="H127" s="1"/>
  <c r="G44"/>
  <c r="G127" s="1"/>
  <c r="E44"/>
  <c r="D43"/>
  <c r="D42"/>
  <c r="D40"/>
  <c r="D39"/>
  <c r="D37"/>
  <c r="G35"/>
  <c r="F35"/>
  <c r="E35"/>
  <c r="D33"/>
  <c r="D32"/>
  <c r="D31"/>
  <c r="D30"/>
  <c r="D29"/>
  <c r="D28"/>
  <c r="H26"/>
  <c r="G26"/>
  <c r="F26"/>
  <c r="E26"/>
  <c r="D24"/>
  <c r="D23"/>
  <c r="D22"/>
  <c r="H20"/>
  <c r="G20"/>
  <c r="F20"/>
  <c r="E20"/>
  <c r="H17"/>
  <c r="G17"/>
  <c r="F17"/>
  <c r="F15" s="1"/>
  <c r="F64" s="1"/>
  <c r="E17"/>
  <c r="D16"/>
  <c r="F113" l="1"/>
  <c r="D170"/>
  <c r="G77"/>
  <c r="E77"/>
  <c r="E66" s="1"/>
  <c r="D17"/>
  <c r="D47"/>
  <c r="D61"/>
  <c r="H71"/>
  <c r="H98"/>
  <c r="H92" s="1"/>
  <c r="D132"/>
  <c r="H15"/>
  <c r="H41"/>
  <c r="H150" s="1"/>
  <c r="H148" s="1"/>
  <c r="H146" s="1"/>
  <c r="D96"/>
  <c r="F158"/>
  <c r="G128"/>
  <c r="G126" s="1"/>
  <c r="G125" s="1"/>
  <c r="H77"/>
  <c r="H66" s="1"/>
  <c r="D136"/>
  <c r="D142"/>
  <c r="D154"/>
  <c r="D20"/>
  <c r="D44"/>
  <c r="D79"/>
  <c r="D101"/>
  <c r="H135"/>
  <c r="H128" s="1"/>
  <c r="H126" s="1"/>
  <c r="H125" s="1"/>
  <c r="D26"/>
  <c r="G149"/>
  <c r="D149" s="1"/>
  <c r="E15"/>
  <c r="D82"/>
  <c r="G95"/>
  <c r="D95" s="1"/>
  <c r="D100"/>
  <c r="D105"/>
  <c r="D111"/>
  <c r="F128"/>
  <c r="F126" s="1"/>
  <c r="F125" s="1"/>
  <c r="D119"/>
  <c r="G158"/>
  <c r="D164"/>
  <c r="D127"/>
  <c r="D152"/>
  <c r="D168"/>
  <c r="D159"/>
  <c r="E158"/>
  <c r="G15"/>
  <c r="E41"/>
  <c r="G98"/>
  <c r="D109"/>
  <c r="E128"/>
  <c r="D129"/>
  <c r="E112"/>
  <c r="D112" s="1"/>
  <c r="G41"/>
  <c r="G150" s="1"/>
  <c r="G148" s="1"/>
  <c r="G146" s="1"/>
  <c r="D68"/>
  <c r="G71"/>
  <c r="D121"/>
  <c r="D161"/>
  <c r="D98" l="1"/>
  <c r="D135"/>
  <c r="H36"/>
  <c r="H87" s="1"/>
  <c r="D77"/>
  <c r="G92"/>
  <c r="D92" s="1"/>
  <c r="D158"/>
  <c r="H38"/>
  <c r="D15"/>
  <c r="D71"/>
  <c r="G66"/>
  <c r="E55"/>
  <c r="E64" s="1"/>
  <c r="D128"/>
  <c r="E126"/>
  <c r="D41"/>
  <c r="E150"/>
  <c r="H35" l="1"/>
  <c r="H64" s="1"/>
  <c r="D36"/>
  <c r="D87"/>
  <c r="E106"/>
  <c r="D150"/>
  <c r="E148"/>
  <c r="D66"/>
  <c r="D126"/>
  <c r="E125"/>
  <c r="D125" s="1"/>
  <c r="H89"/>
  <c r="D38"/>
  <c r="G55"/>
  <c r="G64" s="1"/>
  <c r="D64" s="1"/>
  <c r="D35" l="1"/>
  <c r="D55"/>
  <c r="D148"/>
  <c r="E146"/>
  <c r="D146" s="1"/>
  <c r="G106"/>
  <c r="G113" s="1"/>
  <c r="D89"/>
  <c r="H86"/>
  <c r="E113"/>
  <c r="D106" l="1"/>
  <c r="H113"/>
  <c r="D113" s="1"/>
  <c r="D86"/>
</calcChain>
</file>

<file path=xl/sharedStrings.xml><?xml version="1.0" encoding="utf-8"?>
<sst xmlns="http://schemas.openxmlformats.org/spreadsheetml/2006/main" count="192" uniqueCount="99">
  <si>
    <t>L1.1</t>
  </si>
  <si>
    <t>L1.2</t>
  </si>
  <si>
    <t>L2</t>
  </si>
  <si>
    <t>L2.1</t>
  </si>
  <si>
    <t>L2.2</t>
  </si>
  <si>
    <t>Наименование показателя</t>
  </si>
  <si>
    <t>Всего</t>
  </si>
  <si>
    <t>В том числе по уровню напряжения</t>
  </si>
  <si>
    <t>ВН</t>
  </si>
  <si>
    <t>СН1</t>
  </si>
  <si>
    <t>СН2</t>
  </si>
  <si>
    <t>НН</t>
  </si>
  <si>
    <t>Поступление в сеть из других организаций:</t>
  </si>
  <si>
    <t>из сетей ПАО "ФСК ЕЭС"</t>
  </si>
  <si>
    <t>от генерирующих компаний и блок-станций:</t>
  </si>
  <si>
    <t>Добавить организацию</t>
  </si>
  <si>
    <t>от несетевых организаций:</t>
  </si>
  <si>
    <t>ОБЩЕСТВО С ОГРАНИЧЕННОЙ ОТВЕТСТВЕННОСТЬЮ "РЕАЛ ЭСТЕЙТ МЕНЕДЖМЕНТ"</t>
  </si>
  <si>
    <t>ОБЩЕСТВО С ОГРАНИЧЕННОЙ ОТВЕТСТВЕННОСТЬЮ "НУГУШСКИЙ ГИДРОТЕХНИЧЕСКИЙ УЗЕЛ"</t>
  </si>
  <si>
    <t>ФЕДЕРАЛЬНОЕ ГОСУДАРСТВЕННОЕ БЮДЖЕТНОЕ УЧРЕЖДЕНИЕ САНАТОРИЙ "ГЛУХОВСКАЯ" МИНИСТЕРСТВА ЗДРАВООХРАНЕНИЯ РОССИЙСКОЙ ФЕДЕРАЦИИ</t>
  </si>
  <si>
    <t>от смежных сетевых организаций:</t>
  </si>
  <si>
    <t>ООО "Башкирские распределительные электрические сети"</t>
  </si>
  <si>
    <t>ООО "Аскинские электрические сети"</t>
  </si>
  <si>
    <t>ООО «ГИП-Энерго»</t>
  </si>
  <si>
    <t>ГАУ РНТИК "Баштехинформ"</t>
  </si>
  <si>
    <t>АО «Электросеть»</t>
  </si>
  <si>
    <t>Поступление в сеть из других уровней напряжения (трансформация)</t>
  </si>
  <si>
    <t xml:space="preserve">НН </t>
  </si>
  <si>
    <t>Генерация на установках организации (совмещение деятельности)</t>
  </si>
  <si>
    <t>Отпуск из сети:</t>
  </si>
  <si>
    <t>прямым прочим потребителям по договорам оказания услуг по передаче электрической энергии, в том числе:</t>
  </si>
  <si>
    <t>потребителям, опосредованно подключенным к шинам генераторов</t>
  </si>
  <si>
    <t>потребителям ГП, ЭСО, ЭСК, в том числе:</t>
  </si>
  <si>
    <t>прочим потребителям, в том числе:</t>
  </si>
  <si>
    <t>смежным сетевым организациям:</t>
  </si>
  <si>
    <t>МУП "Белорецкие городские электрические сети"</t>
  </si>
  <si>
    <t>населению и приравненным к нему категориям</t>
  </si>
  <si>
    <t>Отпуск в сеть других уровней напряжения</t>
  </si>
  <si>
    <t>Хозяйственные нужды организации</t>
  </si>
  <si>
    <t>Собственное потребление (совмещение деятельности)</t>
  </si>
  <si>
    <t>Общий объем потерь (фактические объемы), в том числе:</t>
  </si>
  <si>
    <t>относимые на собственное потребление (фактическое значение)</t>
  </si>
  <si>
    <t>Нормативные потери (объемы потерь учтенные в сводном прогнозном балансе)</t>
  </si>
  <si>
    <t>Объем превышения фактических объемов потерь электрической энергии над объемами потерь, учтенными в сводном прогнозном балансе за соответствующий расчетный период</t>
  </si>
  <si>
    <t>Небаланс</t>
  </si>
  <si>
    <t>относимые на собственное потребление</t>
  </si>
  <si>
    <t>Заявленная мощность</t>
  </si>
  <si>
    <t>Максимальная мощность</t>
  </si>
  <si>
    <t>Резервируемая мощность</t>
  </si>
  <si>
    <t>Полезный отпуск конечным потребителям (тыс. кВт ч):</t>
  </si>
  <si>
    <t>по одноставочному тарифу</t>
  </si>
  <si>
    <t>по двухставочному тарифу:</t>
  </si>
  <si>
    <t>мощность (МВт), в том числе:</t>
  </si>
  <si>
    <t>опосредованно подключенным к шинам генераторов (МВт)</t>
  </si>
  <si>
    <t>компенсация потерь (тыс. кВт ч)</t>
  </si>
  <si>
    <t>Полезный отпуск потребителям ГП, ЭСО (тыс. кВт ч):</t>
  </si>
  <si>
    <t>по одноставочному тарифу:</t>
  </si>
  <si>
    <t>прочим потребителям</t>
  </si>
  <si>
    <t>населению и приравненным к нему категориям потребителей:</t>
  </si>
  <si>
    <t>Населению, проживающему в городских населенных пунктах в домах, не оборудованных в установленном порядке стационарными электроплитами и (или) электроотопительными установками и приравненным к нему категориям потребителей:</t>
  </si>
  <si>
    <t>в пределах социальной нормы потребления</t>
  </si>
  <si>
    <t>сверх социальной нормы потребления</t>
  </si>
  <si>
    <t>Населению, проживающему в городских населенных пунктах в домах, оборудованных в установленном порядке стационарными электроплитами и электроотопительными установками и приравненным к нему категориям потребителей:</t>
  </si>
  <si>
    <t>Населению, проживающему в сельских населенных пунктах и приравненным к нему потребителям:</t>
  </si>
  <si>
    <t>Садоводческим, огородническим или дачным некоммерческим объединениям граждан</t>
  </si>
  <si>
    <t>Религиозным организациям</t>
  </si>
  <si>
    <t>Юридическим лицам приобретающим электроэнергию в целях потребления на коммунально-бытовые нужды в населенных пунктах, жилых зонах при воинских частях и в целях потребления осужденными в помещениях для их содержания</t>
  </si>
  <si>
    <t>Некоммерческим объединениям граждан (гаражно-строительные, гаражные кооперативы) и хозяйственные постройки физических лиц</t>
  </si>
  <si>
    <t>по двухставочному тарифу (прочие потребители):</t>
  </si>
  <si>
    <t xml:space="preserve"> опосредованно подключенным к шинам генераторов (МВт)</t>
  </si>
  <si>
    <t>Оплачиваемый сетевыми организациями объем оказанных услуг по индивидуальному тарифу:</t>
  </si>
  <si>
    <t>мощность (МВт)</t>
  </si>
  <si>
    <t>Стоимость услуг, оплачиваемая потребителями (конечными потребителями по прямым договорам и ТСО):</t>
  </si>
  <si>
    <t>мощность, в том числе:</t>
  </si>
  <si>
    <t>опосредованно потребителям с шин генераторов</t>
  </si>
  <si>
    <t>компенсация потерь</t>
  </si>
  <si>
    <t>Стоимость услуг, оплачиваемая ГП, ЭСО:</t>
  </si>
  <si>
    <t xml:space="preserve">сверх социальной нормы потребления </t>
  </si>
  <si>
    <t>Стоимость услуг, оплачиваемых сетевыми организациями по индивидуальному тарифу:</t>
  </si>
  <si>
    <t>мощность</t>
  </si>
  <si>
    <t>Затраты на покупку потерь (тыс руб)</t>
  </si>
  <si>
    <t>то же в относительном выражении, %</t>
  </si>
  <si>
    <t>Акционерное общество "Башкирские Электрические сети"</t>
  </si>
  <si>
    <t>L3.2</t>
  </si>
  <si>
    <t>L4.1</t>
  </si>
  <si>
    <t>L4.2</t>
  </si>
  <si>
    <t>egrul</t>
  </si>
  <si>
    <t>26319827</t>
  </si>
  <si>
    <t>26560711</t>
  </si>
  <si>
    <t>27792837</t>
  </si>
  <si>
    <t>28264900</t>
  </si>
  <si>
    <t>27737657</t>
  </si>
  <si>
    <t>26849751</t>
  </si>
  <si>
    <t>31248185</t>
  </si>
  <si>
    <t>920</t>
  </si>
  <si>
    <t>910</t>
  </si>
  <si>
    <t>Норматив потерь, утвержденный постановлением № 493 от 29.11.2019 г. ГКТ РБ, млн кВт*ч</t>
  </si>
  <si>
    <t>По договору № 092400012 с ООО "Башэлектросбыт", с НДС</t>
  </si>
  <si>
    <t>Сведения об отпуске (передаче) электроэнергии распределительными сетевыми организациями отдельным категориям потребителей</t>
  </si>
</sst>
</file>

<file path=xl/styles.xml><?xml version="1.0" encoding="utf-8"?>
<styleSheet xmlns="http://schemas.openxmlformats.org/spreadsheetml/2006/main">
  <numFmts count="2">
    <numFmt numFmtId="164" formatCode="#,##0.000"/>
    <numFmt numFmtId="165" formatCode="#,##0.0000"/>
  </numFmts>
  <fonts count="10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color indexed="63"/>
      <name val="Tahoma"/>
      <family val="2"/>
      <charset val="204"/>
    </font>
    <font>
      <b/>
      <sz val="9"/>
      <color indexed="63"/>
      <name val="Tahoma"/>
      <family val="2"/>
      <charset val="204"/>
    </font>
    <font>
      <sz val="11"/>
      <color indexed="8"/>
      <name val="Calibri"/>
      <family val="2"/>
      <charset val="204"/>
    </font>
    <font>
      <sz val="9"/>
      <name val="Tahoma"/>
      <family val="2"/>
      <charset val="204"/>
    </font>
    <font>
      <sz val="9"/>
      <color indexed="23"/>
      <name val="Tahoma"/>
      <family val="2"/>
      <charset val="204"/>
    </font>
    <font>
      <b/>
      <sz val="9"/>
      <color indexed="62"/>
      <name val="Tahoma"/>
      <family val="2"/>
      <charset val="204"/>
    </font>
    <font>
      <sz val="9"/>
      <color theme="0"/>
      <name val="Tahoma"/>
      <family val="2"/>
      <charset val="204"/>
    </font>
    <font>
      <sz val="10"/>
      <name val="Tahoma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lightDown">
        <fgColor indexed="22"/>
      </patternFill>
    </fill>
    <fill>
      <patternFill patternType="solid">
        <fgColor indexed="4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55"/>
      </top>
      <bottom/>
      <diagonal/>
    </border>
    <border>
      <left/>
      <right/>
      <top/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/>
      <diagonal/>
    </border>
    <border>
      <left style="thin">
        <color indexed="55"/>
      </left>
      <right/>
      <top style="thin">
        <color indexed="55"/>
      </top>
      <bottom/>
      <diagonal/>
    </border>
    <border>
      <left style="thin">
        <color indexed="55"/>
      </left>
      <right/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 style="thin">
        <color indexed="55"/>
      </top>
      <bottom style="thin">
        <color indexed="55"/>
      </bottom>
      <diagonal/>
    </border>
    <border>
      <left/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/>
      <top style="thin">
        <color indexed="22"/>
      </top>
      <bottom/>
      <diagonal/>
    </border>
  </borders>
  <cellStyleXfs count="9">
    <xf numFmtId="0" fontId="0" fillId="0" borderId="0"/>
    <xf numFmtId="0" fontId="1" fillId="0" borderId="0"/>
    <xf numFmtId="0" fontId="1" fillId="0" borderId="0"/>
    <xf numFmtId="0" fontId="4" fillId="0" borderId="0"/>
    <xf numFmtId="49" fontId="5" fillId="0" borderId="0" applyBorder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</cellStyleXfs>
  <cellXfs count="64">
    <xf numFmtId="0" fontId="0" fillId="0" borderId="0" xfId="0"/>
    <xf numFmtId="0" fontId="2" fillId="0" borderId="0" xfId="1" applyFont="1" applyAlignment="1" applyProtection="1">
      <alignment vertical="center"/>
    </xf>
    <xf numFmtId="0" fontId="2" fillId="0" borderId="0" xfId="1" applyFont="1" applyAlignment="1" applyProtection="1">
      <alignment horizontal="left" vertical="center" indent="1"/>
    </xf>
    <xf numFmtId="0" fontId="2" fillId="0" borderId="0" xfId="1" applyNumberFormat="1" applyFont="1" applyAlignment="1" applyProtection="1">
      <alignment vertical="center"/>
    </xf>
    <xf numFmtId="0" fontId="2" fillId="0" borderId="0" xfId="2" applyFont="1" applyAlignment="1" applyProtection="1">
      <alignment vertical="center"/>
    </xf>
    <xf numFmtId="49" fontId="2" fillId="0" borderId="0" xfId="1" applyNumberFormat="1" applyFont="1" applyAlignment="1" applyProtection="1">
      <alignment vertical="center"/>
    </xf>
    <xf numFmtId="0" fontId="2" fillId="0" borderId="0" xfId="1" applyFont="1" applyBorder="1" applyAlignment="1" applyProtection="1">
      <alignment vertical="center"/>
    </xf>
    <xf numFmtId="0" fontId="3" fillId="0" borderId="0" xfId="1" applyFont="1" applyBorder="1" applyAlignment="1" applyProtection="1">
      <alignment horizontal="right" vertical="center"/>
    </xf>
    <xf numFmtId="0" fontId="3" fillId="0" borderId="0" xfId="1" applyFont="1" applyFill="1" applyBorder="1" applyAlignment="1" applyProtection="1">
      <alignment horizontal="center" vertical="center"/>
    </xf>
    <xf numFmtId="0" fontId="2" fillId="0" borderId="2" xfId="3" applyFont="1" applyFill="1" applyBorder="1" applyAlignment="1" applyProtection="1">
      <alignment horizontal="left" vertical="center"/>
    </xf>
    <xf numFmtId="0" fontId="2" fillId="0" borderId="1" xfId="1" applyFont="1" applyBorder="1" applyAlignment="1" applyProtection="1">
      <alignment vertical="center"/>
    </xf>
    <xf numFmtId="49" fontId="2" fillId="0" borderId="0" xfId="4" applyFont="1" applyBorder="1" applyAlignment="1">
      <alignment horizontal="right" vertical="center"/>
    </xf>
    <xf numFmtId="0" fontId="2" fillId="0" borderId="6" xfId="5" applyFont="1" applyBorder="1" applyAlignment="1" applyProtection="1">
      <alignment horizontal="center" vertical="center" wrapText="1"/>
    </xf>
    <xf numFmtId="0" fontId="6" fillId="0" borderId="0" xfId="1" applyFont="1" applyBorder="1" applyAlignment="1" applyProtection="1">
      <alignment horizontal="center" vertical="center" wrapText="1"/>
    </xf>
    <xf numFmtId="49" fontId="2" fillId="0" borderId="0" xfId="4" applyFont="1" applyAlignment="1" applyProtection="1">
      <alignment vertical="center"/>
    </xf>
    <xf numFmtId="49" fontId="2" fillId="3" borderId="4" xfId="4" applyFont="1" applyFill="1" applyBorder="1" applyAlignment="1">
      <alignment vertical="center" wrapText="1"/>
    </xf>
    <xf numFmtId="164" fontId="2" fillId="4" borderId="4" xfId="4" applyNumberFormat="1" applyFont="1" applyFill="1" applyBorder="1" applyAlignment="1" applyProtection="1">
      <alignment horizontal="right" vertical="center"/>
    </xf>
    <xf numFmtId="49" fontId="2" fillId="0" borderId="4" xfId="4" applyFont="1" applyBorder="1" applyAlignment="1">
      <alignment horizontal="left" vertical="center" wrapText="1" indent="1"/>
    </xf>
    <xf numFmtId="164" fontId="2" fillId="5" borderId="4" xfId="4" applyNumberFormat="1" applyFont="1" applyFill="1" applyBorder="1" applyAlignment="1" applyProtection="1">
      <alignment horizontal="right" vertical="center"/>
      <protection locked="0"/>
    </xf>
    <xf numFmtId="49" fontId="2" fillId="0" borderId="1" xfId="4" applyFont="1" applyFill="1" applyBorder="1" applyAlignment="1" applyProtection="1">
      <alignment horizontal="left" vertical="center" wrapText="1" indent="1"/>
    </xf>
    <xf numFmtId="165" fontId="2" fillId="0" borderId="1" xfId="4" applyNumberFormat="1" applyFont="1" applyFill="1" applyBorder="1" applyAlignment="1" applyProtection="1">
      <alignment horizontal="right" vertical="center"/>
    </xf>
    <xf numFmtId="0" fontId="7" fillId="6" borderId="7" xfId="0" applyFont="1" applyFill="1" applyBorder="1" applyAlignment="1" applyProtection="1">
      <alignment horizontal="left" vertical="center" indent="1"/>
    </xf>
    <xf numFmtId="0" fontId="7" fillId="6" borderId="7" xfId="0" applyFont="1" applyFill="1" applyBorder="1" applyAlignment="1" applyProtection="1">
      <alignment horizontal="center" vertical="top"/>
    </xf>
    <xf numFmtId="0" fontId="7" fillId="6" borderId="8" xfId="0" applyFont="1" applyFill="1" applyBorder="1" applyAlignment="1" applyProtection="1">
      <alignment horizontal="center" vertical="top"/>
    </xf>
    <xf numFmtId="0" fontId="0" fillId="7" borderId="6" xfId="6" applyNumberFormat="1" applyFont="1" applyFill="1" applyBorder="1" applyAlignment="1" applyProtection="1">
      <alignment horizontal="left" vertical="center" wrapText="1" indent="2"/>
    </xf>
    <xf numFmtId="164" fontId="2" fillId="4" borderId="5" xfId="4" applyNumberFormat="1" applyFont="1" applyFill="1" applyBorder="1" applyAlignment="1" applyProtection="1">
      <alignment horizontal="right" vertical="center"/>
    </xf>
    <xf numFmtId="164" fontId="2" fillId="5" borderId="5" xfId="4" applyNumberFormat="1" applyFont="1" applyFill="1" applyBorder="1" applyAlignment="1" applyProtection="1">
      <alignment horizontal="right" vertical="center"/>
      <protection locked="0"/>
    </xf>
    <xf numFmtId="164" fontId="2" fillId="5" borderId="6" xfId="4" applyNumberFormat="1" applyFont="1" applyFill="1" applyBorder="1" applyAlignment="1" applyProtection="1">
      <alignment horizontal="right" vertical="center"/>
      <protection locked="0"/>
    </xf>
    <xf numFmtId="165" fontId="2" fillId="0" borderId="4" xfId="4" applyNumberFormat="1" applyFont="1" applyFill="1" applyBorder="1" applyAlignment="1" applyProtection="1">
      <alignment horizontal="right" vertical="center"/>
    </xf>
    <xf numFmtId="49" fontId="2" fillId="3" borderId="4" xfId="4" applyFont="1" applyFill="1" applyBorder="1" applyAlignment="1">
      <alignment horizontal="left" vertical="center" wrapText="1"/>
    </xf>
    <xf numFmtId="49" fontId="2" fillId="0" borderId="4" xfId="4" applyFont="1" applyBorder="1" applyAlignment="1">
      <alignment horizontal="left" vertical="center" wrapText="1" indent="2"/>
    </xf>
    <xf numFmtId="49" fontId="2" fillId="0" borderId="4" xfId="4" applyFont="1" applyBorder="1" applyAlignment="1">
      <alignment horizontal="left" vertical="center" wrapText="1" indent="3"/>
    </xf>
    <xf numFmtId="49" fontId="2" fillId="0" borderId="4" xfId="4" applyFont="1" applyFill="1" applyBorder="1" applyAlignment="1" applyProtection="1">
      <alignment horizontal="left" vertical="center" wrapText="1" indent="1"/>
    </xf>
    <xf numFmtId="164" fontId="2" fillId="0" borderId="4" xfId="4" applyNumberFormat="1" applyFont="1" applyFill="1" applyBorder="1" applyAlignment="1" applyProtection="1">
      <alignment horizontal="right" vertical="center"/>
    </xf>
    <xf numFmtId="164" fontId="2" fillId="5" borderId="4" xfId="1" applyNumberFormat="1" applyFont="1" applyFill="1" applyBorder="1" applyAlignment="1" applyProtection="1">
      <alignment horizontal="right" vertical="center"/>
      <protection locked="0"/>
    </xf>
    <xf numFmtId="164" fontId="2" fillId="4" borderId="4" xfId="1" applyNumberFormat="1" applyFont="1" applyFill="1" applyBorder="1" applyAlignment="1" applyProtection="1">
      <alignment horizontal="right" vertical="center"/>
    </xf>
    <xf numFmtId="164" fontId="2" fillId="4" borderId="4" xfId="7" applyNumberFormat="1" applyFont="1" applyFill="1" applyBorder="1" applyAlignment="1" applyProtection="1">
      <alignment horizontal="right" vertical="center"/>
    </xf>
    <xf numFmtId="49" fontId="2" fillId="0" borderId="4" xfId="4" applyFont="1" applyBorder="1" applyAlignment="1">
      <alignment horizontal="left" vertical="center" wrapText="1" indent="4"/>
    </xf>
    <xf numFmtId="164" fontId="2" fillId="5" borderId="4" xfId="7" applyNumberFormat="1" applyFont="1" applyFill="1" applyBorder="1" applyAlignment="1" applyProtection="1">
      <alignment horizontal="right" vertical="center"/>
      <protection locked="0"/>
    </xf>
    <xf numFmtId="164" fontId="2" fillId="5" borderId="4" xfId="1" applyNumberFormat="1" applyFont="1" applyFill="1" applyBorder="1" applyAlignment="1" applyProtection="1">
      <alignment horizontal="right" vertical="center" wrapText="1"/>
      <protection locked="0"/>
    </xf>
    <xf numFmtId="164" fontId="2" fillId="4" borderId="4" xfId="1" applyNumberFormat="1" applyFont="1" applyFill="1" applyBorder="1" applyAlignment="1" applyProtection="1">
      <alignment horizontal="right" vertical="center" wrapText="1"/>
    </xf>
    <xf numFmtId="0" fontId="2" fillId="0" borderId="1" xfId="1" applyFont="1" applyFill="1" applyBorder="1" applyAlignment="1" applyProtection="1">
      <alignment horizontal="center" vertical="center" wrapText="1"/>
    </xf>
    <xf numFmtId="0" fontId="2" fillId="0" borderId="0" xfId="1" applyFont="1" applyFill="1" applyBorder="1" applyAlignment="1" applyProtection="1">
      <alignment horizontal="center" vertical="center" wrapText="1"/>
    </xf>
    <xf numFmtId="0" fontId="2" fillId="0" borderId="0" xfId="1" applyFont="1" applyFill="1" applyBorder="1" applyAlignment="1" applyProtection="1">
      <alignment vertical="center"/>
    </xf>
    <xf numFmtId="49" fontId="2" fillId="0" borderId="9" xfId="4" applyFont="1" applyBorder="1" applyAlignment="1">
      <alignment vertical="center" wrapText="1"/>
    </xf>
    <xf numFmtId="165" fontId="2" fillId="4" borderId="9" xfId="4" applyNumberFormat="1" applyFont="1" applyFill="1" applyBorder="1" applyAlignment="1" applyProtection="1">
      <alignment horizontal="right" vertical="center"/>
    </xf>
    <xf numFmtId="165" fontId="2" fillId="8" borderId="9" xfId="1" applyNumberFormat="1" applyFont="1" applyFill="1" applyBorder="1" applyAlignment="1" applyProtection="1">
      <alignment horizontal="right" vertical="center" wrapText="1"/>
      <protection locked="0"/>
    </xf>
    <xf numFmtId="0" fontId="5" fillId="9" borderId="10" xfId="8" applyFont="1" applyFill="1" applyBorder="1" applyAlignment="1" applyProtection="1">
      <alignment vertical="center" wrapText="1"/>
    </xf>
    <xf numFmtId="0" fontId="2" fillId="0" borderId="5" xfId="5" applyFont="1" applyBorder="1" applyAlignment="1" applyProtection="1">
      <alignment horizontal="center" vertical="center" wrapText="1"/>
    </xf>
    <xf numFmtId="0" fontId="3" fillId="0" borderId="0" xfId="1" applyFont="1" applyAlignment="1" applyProtection="1">
      <alignment horizontal="center" vertical="center"/>
    </xf>
    <xf numFmtId="0" fontId="9" fillId="0" borderId="0" xfId="1" applyFont="1" applyProtection="1"/>
    <xf numFmtId="49" fontId="8" fillId="0" borderId="0" xfId="4" applyFont="1" applyBorder="1" applyAlignment="1">
      <alignment horizontal="center" vertical="center" wrapText="1"/>
    </xf>
    <xf numFmtId="49" fontId="8" fillId="0" borderId="0" xfId="4" applyFont="1" applyBorder="1" applyAlignment="1" applyProtection="1">
      <alignment vertical="center"/>
    </xf>
    <xf numFmtId="49" fontId="8" fillId="0" borderId="0" xfId="4" applyNumberFormat="1" applyFont="1" applyAlignment="1" applyProtection="1">
      <alignment vertical="center"/>
    </xf>
    <xf numFmtId="0" fontId="8" fillId="0" borderId="0" xfId="1" applyFont="1" applyBorder="1" applyAlignment="1" applyProtection="1">
      <alignment vertical="center"/>
    </xf>
    <xf numFmtId="0" fontId="9" fillId="0" borderId="0" xfId="1" applyFont="1" applyBorder="1" applyProtection="1"/>
    <xf numFmtId="49" fontId="2" fillId="0" borderId="0" xfId="4" applyFont="1" applyBorder="1" applyAlignment="1">
      <alignment horizontal="center" vertical="center"/>
    </xf>
    <xf numFmtId="49" fontId="2" fillId="2" borderId="7" xfId="4" applyFont="1" applyFill="1" applyBorder="1" applyAlignment="1">
      <alignment horizontal="center" vertical="center"/>
    </xf>
    <xf numFmtId="49" fontId="2" fillId="2" borderId="8" xfId="4" applyFont="1" applyFill="1" applyBorder="1" applyAlignment="1">
      <alignment horizontal="center" vertical="center"/>
    </xf>
    <xf numFmtId="0" fontId="2" fillId="0" borderId="4" xfId="5" applyFont="1" applyBorder="1" applyAlignment="1" applyProtection="1">
      <alignment horizontal="center" vertical="center" wrapText="1"/>
    </xf>
    <xf numFmtId="0" fontId="2" fillId="0" borderId="5" xfId="5" applyFont="1" applyBorder="1" applyAlignment="1" applyProtection="1">
      <alignment horizontal="center" vertical="center" wrapText="1"/>
    </xf>
    <xf numFmtId="0" fontId="2" fillId="0" borderId="3" xfId="5" applyFont="1" applyBorder="1" applyAlignment="1" applyProtection="1">
      <alignment horizontal="center" vertical="center" wrapText="1"/>
    </xf>
    <xf numFmtId="0" fontId="3" fillId="0" borderId="1" xfId="3" applyFont="1" applyFill="1" applyBorder="1" applyAlignment="1" applyProtection="1">
      <alignment horizontal="left" vertical="center" wrapText="1"/>
    </xf>
    <xf numFmtId="0" fontId="3" fillId="0" borderId="0" xfId="1" applyFont="1" applyFill="1" applyBorder="1" applyAlignment="1" applyProtection="1">
      <alignment horizontal="left" vertical="center"/>
    </xf>
  </cellXfs>
  <cellStyles count="9">
    <cellStyle name="Обычный" xfId="0" builtinId="0"/>
    <cellStyle name="Обычный 10" xfId="4"/>
    <cellStyle name="Обычный_FORM3.1" xfId="8"/>
    <cellStyle name="Обычный_ЖКУ_проект3" xfId="6"/>
    <cellStyle name="Обычный_Полезный отпуск электроэнергии и мощности, реализуемой по нерегулируемым ценам" xfId="2"/>
    <cellStyle name="Обычный_Полезный отпуск электроэнергии и мощности, реализуемой по регулируемым ценам" xfId="1"/>
    <cellStyle name="Обычный_Продажа" xfId="7"/>
    <cellStyle name="Обычный_Сведения об отпуске (передаче) электроэнергии потребителям распределительными сетевыми организациями" xfId="5"/>
    <cellStyle name="Обычный_Шаблон по источникам для Модуля Реестр (2)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6;&#1072;&#1091;&#1096;&#1072;&#1085;%20&#1089;%20&#1082;&#1086;&#1084;&#1087;&#1072;/&#1056;&#1072;&#1091;&#1096;&#1072;&#1085;/&#1044;&#1086;&#1082;&#1091;&#1084;&#1077;&#1085;&#1090;&#1099;/&#1043;&#1048;&#1055;-&#1069;&#1051;&#1045;&#1050;&#1058;&#1056;&#1054;/46/2019/46EP.STX(v1.0)%20&#1043;&#1086;&#1076;&#1086;&#1074;&#1086;&#1081;%202019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6;&#1072;&#1091;&#1096;&#1072;&#1085;%20&#1089;%20&#1082;&#1086;&#1084;&#1087;&#1072;/&#1056;&#1072;&#1091;&#1096;&#1072;&#1085;/&#1044;&#1086;&#1082;&#1091;&#1084;&#1077;&#1085;&#1090;&#1099;/&#1044;&#1083;&#1103;%20&#1089;&#1072;&#1081;&#1090;&#1072;/2019/!.46EP.STX(v1.0)%20-2018%20&#1075;&#1086;&#1076;%20.xlsb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Отпуск ЭЭ сет организациями"/>
      <sheetName val="Комментарии"/>
      <sheetName val="Проверка"/>
      <sheetName val="Statistic"/>
      <sheetName val="TEHSHEET"/>
      <sheetName val="et_union"/>
      <sheetName val="AllSheetsInThisWorkbook"/>
      <sheetName val="mod_01"/>
      <sheetName val="mod_11"/>
      <sheetName val="modComm"/>
      <sheetName val="modListProv"/>
      <sheetName val="modButton"/>
      <sheetName val="modInstruction"/>
      <sheetName val="modHTTP"/>
      <sheetName val="REESTR_ORG"/>
      <sheetName val="REESTR_FIL"/>
      <sheetName val="REESTR_MO"/>
      <sheetName val="REESTR_EGRUL"/>
      <sheetName val="modfrmRegion"/>
      <sheetName val="modfrmReestr"/>
      <sheetName val="modfrmFindEGRUL"/>
      <sheetName val="modfrmCheckUpdates"/>
      <sheetName val="modReestr"/>
      <sheetName val="modUpdTemplMain"/>
      <sheetName val="modHyperlink"/>
      <sheetName val="modClassifierValidate"/>
    </sheetNames>
    <sheetDataSet>
      <sheetData sheetId="0"/>
      <sheetData sheetId="1"/>
      <sheetData sheetId="2">
        <row r="15">
          <cell r="G15" t="str">
            <v>ООО "ГИП-Электро"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Инструкция"/>
      <sheetName val="Лог обновления"/>
      <sheetName val="Титульный"/>
      <sheetName val="Отпуск ЭЭ сет организациями"/>
      <sheetName val="Комментарии"/>
      <sheetName val="Проверка"/>
      <sheetName val="Statistic"/>
      <sheetName val="TEHSHEET"/>
      <sheetName val="et_union"/>
      <sheetName val="AllSheetsInThisWorkbook"/>
      <sheetName val="mod_01"/>
      <sheetName val="mod_11"/>
      <sheetName val="modComm"/>
      <sheetName val="modListProv"/>
      <sheetName val="modButton"/>
      <sheetName val="modInstruction"/>
      <sheetName val="modHTTP"/>
      <sheetName val="REESTR_ORG"/>
      <sheetName val="REESTR_FIL"/>
      <sheetName val="REESTR_MO"/>
      <sheetName val="REESTR_EGRUL"/>
      <sheetName val="modfrmRegion"/>
      <sheetName val="modfrmReestr"/>
      <sheetName val="modfrmFindEGRUL"/>
      <sheetName val="modfrmCheckUpdates"/>
      <sheetName val="modReestr"/>
      <sheetName val="modUpdTemplMain"/>
      <sheetName val="modHyperlink"/>
      <sheetName val="modClassifierValidate"/>
    </sheetNames>
    <sheetDataSet>
      <sheetData sheetId="0" refreshError="1"/>
      <sheetData sheetId="1" refreshError="1"/>
      <sheetData sheetId="2" refreshError="1">
        <row r="15">
          <cell r="G15" t="str">
            <v>ООО "ГИП-Электро"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O204"/>
  <sheetViews>
    <sheetView tabSelected="1" topLeftCell="C7" workbookViewId="0">
      <selection activeCell="C9" sqref="C9"/>
    </sheetView>
  </sheetViews>
  <sheetFormatPr defaultColWidth="9.140625" defaultRowHeight="11.25"/>
  <cols>
    <col min="1" max="2" width="9.140625" style="1" hidden="1" customWidth="1"/>
    <col min="3" max="3" width="89.85546875" style="1" customWidth="1"/>
    <col min="4" max="5" width="15.7109375" style="1" customWidth="1"/>
    <col min="6" max="6" width="15.7109375" style="1" hidden="1" customWidth="1"/>
    <col min="7" max="10" width="15.7109375" style="1" customWidth="1"/>
    <col min="11" max="29" width="11.7109375" style="1" customWidth="1"/>
    <col min="30" max="16384" width="9.140625" style="1"/>
  </cols>
  <sheetData>
    <row r="1" spans="1:93" hidden="1">
      <c r="M1" s="2"/>
      <c r="N1" s="2"/>
      <c r="O1" s="2"/>
      <c r="P1" s="2"/>
      <c r="Q1" s="2"/>
      <c r="R1" s="2"/>
      <c r="S1" s="2"/>
      <c r="T1" s="2"/>
      <c r="U1" s="2"/>
      <c r="W1" s="2"/>
      <c r="Z1" s="2"/>
      <c r="AA1" s="2"/>
      <c r="AH1" s="2"/>
      <c r="AI1" s="2"/>
      <c r="AJ1" s="2"/>
      <c r="AL1" s="2"/>
      <c r="AM1" s="2"/>
      <c r="AQ1" s="2"/>
      <c r="AR1" s="2"/>
      <c r="AT1" s="2"/>
      <c r="AW1" s="2"/>
      <c r="AZ1" s="2"/>
      <c r="BC1" s="2"/>
      <c r="BF1" s="2"/>
      <c r="BJ1" s="2"/>
      <c r="BK1" s="2"/>
      <c r="BL1" s="2"/>
      <c r="BN1" s="2"/>
      <c r="BR1" s="2"/>
      <c r="BS1" s="2"/>
      <c r="BU1" s="2"/>
      <c r="BV1" s="2"/>
      <c r="BW1" s="2"/>
      <c r="BX1" s="2"/>
      <c r="CB1" s="2"/>
      <c r="CC1" s="2"/>
      <c r="CM1" s="2"/>
      <c r="CO1" s="2"/>
    </row>
    <row r="2" spans="1:93" hidden="1"/>
    <row r="3" spans="1:93" hidden="1"/>
    <row r="4" spans="1:93" hidden="1">
      <c r="A4" s="3"/>
      <c r="D4" s="4"/>
      <c r="E4" s="4"/>
      <c r="F4" s="4"/>
      <c r="G4" s="4"/>
      <c r="H4" s="4"/>
      <c r="I4" s="4"/>
      <c r="J4" s="4"/>
      <c r="K4" s="4"/>
    </row>
    <row r="5" spans="1:93" hidden="1">
      <c r="A5" s="5"/>
      <c r="D5" s="1" t="s">
        <v>0</v>
      </c>
      <c r="E5" s="1" t="s">
        <v>1</v>
      </c>
      <c r="F5" s="1" t="s">
        <v>2</v>
      </c>
      <c r="G5" s="1" t="s">
        <v>3</v>
      </c>
      <c r="H5" s="1" t="s">
        <v>4</v>
      </c>
      <c r="I5" s="1" t="s">
        <v>83</v>
      </c>
      <c r="J5" s="1" t="s">
        <v>84</v>
      </c>
      <c r="K5" s="1" t="s">
        <v>85</v>
      </c>
    </row>
    <row r="6" spans="1:93" hidden="1">
      <c r="A6" s="5"/>
    </row>
    <row r="7" spans="1:93" ht="12" customHeight="1">
      <c r="A7" s="5"/>
      <c r="C7" s="6"/>
      <c r="D7" s="6"/>
      <c r="E7" s="6"/>
      <c r="F7" s="6"/>
      <c r="G7" s="6"/>
      <c r="H7" s="7"/>
      <c r="K7" s="49"/>
    </row>
    <row r="8" spans="1:93" ht="22.5" customHeight="1">
      <c r="A8" s="5"/>
      <c r="C8" s="62" t="s">
        <v>98</v>
      </c>
      <c r="D8" s="62"/>
      <c r="E8" s="8"/>
      <c r="F8" s="8"/>
      <c r="G8" s="8"/>
      <c r="H8" s="8"/>
      <c r="I8" s="8"/>
      <c r="J8" s="8"/>
      <c r="K8" s="8"/>
    </row>
    <row r="9" spans="1:93">
      <c r="A9" s="5"/>
      <c r="C9" s="9" t="str">
        <f>IF(ва="","Не определено",ва)</f>
        <v>ООО "ГИП-Электро"</v>
      </c>
      <c r="D9" s="63"/>
      <c r="E9" s="8"/>
      <c r="F9" s="8"/>
      <c r="G9" s="8"/>
      <c r="H9" s="8"/>
      <c r="I9" s="8"/>
      <c r="J9" s="8"/>
      <c r="K9" s="8"/>
    </row>
    <row r="10" spans="1:93" ht="12" customHeight="1">
      <c r="C10" s="10"/>
      <c r="D10" s="6"/>
      <c r="E10" s="6"/>
      <c r="F10" s="6"/>
      <c r="H10" s="11"/>
    </row>
    <row r="11" spans="1:93" ht="15" customHeight="1">
      <c r="C11" s="59" t="s">
        <v>5</v>
      </c>
      <c r="D11" s="59" t="s">
        <v>6</v>
      </c>
      <c r="E11" s="59" t="s">
        <v>7</v>
      </c>
      <c r="F11" s="59"/>
      <c r="G11" s="59"/>
      <c r="H11" s="61"/>
    </row>
    <row r="12" spans="1:93" ht="15" customHeight="1">
      <c r="C12" s="60"/>
      <c r="D12" s="60"/>
      <c r="E12" s="48" t="s">
        <v>8</v>
      </c>
      <c r="F12" s="48" t="s">
        <v>9</v>
      </c>
      <c r="G12" s="48" t="s">
        <v>10</v>
      </c>
      <c r="H12" s="12" t="s">
        <v>11</v>
      </c>
    </row>
    <row r="13" spans="1:93" ht="12" customHeight="1">
      <c r="C13" s="13">
        <v>1</v>
      </c>
      <c r="D13" s="13">
        <v>3</v>
      </c>
      <c r="E13" s="13">
        <v>4</v>
      </c>
      <c r="F13" s="13">
        <v>5</v>
      </c>
      <c r="G13" s="13">
        <v>6</v>
      </c>
      <c r="H13" s="13">
        <v>7</v>
      </c>
    </row>
    <row r="14" spans="1:93" s="14" customFormat="1" ht="15" customHeight="1">
      <c r="C14" s="57"/>
      <c r="D14" s="57"/>
      <c r="E14" s="57"/>
      <c r="F14" s="57"/>
      <c r="G14" s="57"/>
      <c r="H14" s="58"/>
    </row>
    <row r="15" spans="1:93" s="14" customFormat="1" ht="15" customHeight="1">
      <c r="C15" s="15" t="s">
        <v>12</v>
      </c>
      <c r="D15" s="16">
        <f>SUM(E15:H15)</f>
        <v>214693.91800000001</v>
      </c>
      <c r="E15" s="16">
        <f>E16+E17+E20+E26</f>
        <v>17432.032999999999</v>
      </c>
      <c r="F15" s="16">
        <f>F16+F17+F20+F26</f>
        <v>0</v>
      </c>
      <c r="G15" s="16">
        <f>G16+G17+G20+G26</f>
        <v>196074.155</v>
      </c>
      <c r="H15" s="16">
        <f>H16+H17+H20+H26</f>
        <v>1187.73</v>
      </c>
      <c r="J15" s="51">
        <v>10</v>
      </c>
    </row>
    <row r="16" spans="1:93" s="14" customFormat="1" ht="15" customHeight="1">
      <c r="C16" s="17" t="s">
        <v>13</v>
      </c>
      <c r="D16" s="16">
        <f t="shared" ref="D16:D158" si="0">SUM(E16:H16)</f>
        <v>0</v>
      </c>
      <c r="E16" s="18"/>
      <c r="F16" s="18"/>
      <c r="G16" s="18"/>
      <c r="H16" s="18"/>
      <c r="J16" s="51">
        <v>20</v>
      </c>
    </row>
    <row r="17" spans="3:10" s="14" customFormat="1">
      <c r="C17" s="17" t="s">
        <v>14</v>
      </c>
      <c r="D17" s="16">
        <f t="shared" si="0"/>
        <v>0</v>
      </c>
      <c r="E17" s="16">
        <f>SUM(E18:E19)</f>
        <v>0</v>
      </c>
      <c r="F17" s="16">
        <f>SUM(F18:F19)</f>
        <v>0</v>
      </c>
      <c r="G17" s="16">
        <f>SUM(G18:G19)</f>
        <v>0</v>
      </c>
      <c r="H17" s="16">
        <f>SUM(H18:H19)</f>
        <v>0</v>
      </c>
      <c r="J17" s="51">
        <v>30</v>
      </c>
    </row>
    <row r="18" spans="3:10" s="14" customFormat="1">
      <c r="C18" s="19"/>
      <c r="D18" s="20"/>
      <c r="E18" s="20"/>
      <c r="F18" s="20"/>
      <c r="G18" s="20"/>
      <c r="H18" s="20"/>
      <c r="J18" s="51"/>
    </row>
    <row r="19" spans="3:10" s="14" customFormat="1">
      <c r="C19" s="21" t="s">
        <v>15</v>
      </c>
      <c r="D19" s="22"/>
      <c r="E19" s="22"/>
      <c r="F19" s="22"/>
      <c r="G19" s="22"/>
      <c r="H19" s="23"/>
      <c r="J19" s="52"/>
    </row>
    <row r="20" spans="3:10" s="14" customFormat="1">
      <c r="C20" s="17" t="s">
        <v>16</v>
      </c>
      <c r="D20" s="16">
        <f t="shared" si="0"/>
        <v>4935.1650000000009</v>
      </c>
      <c r="E20" s="16">
        <f>SUM(E21:E25)</f>
        <v>0</v>
      </c>
      <c r="F20" s="16">
        <f>SUM(F21:F25)</f>
        <v>0</v>
      </c>
      <c r="G20" s="16">
        <f>SUM(G21:G25)</f>
        <v>4476.6180000000004</v>
      </c>
      <c r="H20" s="16">
        <f>SUM(H21:H25)</f>
        <v>458.54700000000003</v>
      </c>
      <c r="J20" s="52"/>
    </row>
    <row r="21" spans="3:10" s="14" customFormat="1">
      <c r="C21" s="19"/>
      <c r="D21" s="20"/>
      <c r="E21" s="20"/>
      <c r="F21" s="20"/>
      <c r="G21" s="20"/>
      <c r="H21" s="20"/>
      <c r="J21" s="51"/>
    </row>
    <row r="22" spans="3:10" s="14" customFormat="1" ht="15">
      <c r="C22" s="24" t="s">
        <v>17</v>
      </c>
      <c r="D22" s="25">
        <f>SUM(E22:H22)</f>
        <v>293.06700000000001</v>
      </c>
      <c r="E22" s="26"/>
      <c r="F22" s="26"/>
      <c r="G22" s="26">
        <v>293.06700000000001</v>
      </c>
      <c r="H22" s="27"/>
      <c r="I22" s="53" t="s">
        <v>86</v>
      </c>
    </row>
    <row r="23" spans="3:10" s="14" customFormat="1" ht="30">
      <c r="C23" s="24" t="s">
        <v>18</v>
      </c>
      <c r="D23" s="25">
        <f>SUM(E23:H23)</f>
        <v>4183.5510000000004</v>
      </c>
      <c r="E23" s="26"/>
      <c r="F23" s="26"/>
      <c r="G23" s="26">
        <v>4183.5510000000004</v>
      </c>
      <c r="H23" s="27"/>
      <c r="I23" s="53" t="s">
        <v>86</v>
      </c>
    </row>
    <row r="24" spans="3:10" s="14" customFormat="1" ht="30">
      <c r="C24" s="24" t="s">
        <v>19</v>
      </c>
      <c r="D24" s="25">
        <f>SUM(E24:H24)</f>
        <v>458.54700000000003</v>
      </c>
      <c r="E24" s="26"/>
      <c r="F24" s="26"/>
      <c r="G24" s="26"/>
      <c r="H24" s="27">
        <v>458.54700000000003</v>
      </c>
      <c r="I24" s="53" t="s">
        <v>86</v>
      </c>
    </row>
    <row r="25" spans="3:10" s="14" customFormat="1">
      <c r="C25" s="21" t="s">
        <v>15</v>
      </c>
      <c r="D25" s="22"/>
      <c r="E25" s="22"/>
      <c r="F25" s="22"/>
      <c r="G25" s="22"/>
      <c r="H25" s="23"/>
      <c r="J25" s="52"/>
    </row>
    <row r="26" spans="3:10" s="14" customFormat="1">
      <c r="C26" s="17" t="s">
        <v>20</v>
      </c>
      <c r="D26" s="16">
        <f t="shared" si="0"/>
        <v>209758.753</v>
      </c>
      <c r="E26" s="16">
        <f>SUM(E27:E34)</f>
        <v>17432.032999999999</v>
      </c>
      <c r="F26" s="16">
        <f>SUM(F27:F34)</f>
        <v>0</v>
      </c>
      <c r="G26" s="16">
        <f>SUM(G27:G34)</f>
        <v>191597.53700000001</v>
      </c>
      <c r="H26" s="16">
        <f>SUM(H27:H34)</f>
        <v>729.18299999999999</v>
      </c>
      <c r="J26" s="51">
        <v>40</v>
      </c>
    </row>
    <row r="27" spans="3:10" s="14" customFormat="1">
      <c r="C27" s="19"/>
      <c r="D27" s="20"/>
      <c r="E27" s="20"/>
      <c r="F27" s="20"/>
      <c r="G27" s="20"/>
      <c r="H27" s="20"/>
      <c r="J27" s="51"/>
    </row>
    <row r="28" spans="3:10" s="14" customFormat="1" ht="15">
      <c r="C28" s="24" t="s">
        <v>21</v>
      </c>
      <c r="D28" s="25">
        <f t="shared" ref="D28:D33" si="1">SUM(E28:H28)</f>
        <v>189199.99100000001</v>
      </c>
      <c r="E28" s="26"/>
      <c r="F28" s="26"/>
      <c r="G28" s="26">
        <v>188489.329</v>
      </c>
      <c r="H28" s="27">
        <v>710.66200000000003</v>
      </c>
      <c r="I28" s="53" t="s">
        <v>87</v>
      </c>
    </row>
    <row r="29" spans="3:10" s="14" customFormat="1" ht="15">
      <c r="C29" s="24" t="s">
        <v>22</v>
      </c>
      <c r="D29" s="25">
        <f t="shared" si="1"/>
        <v>918.98800000000006</v>
      </c>
      <c r="E29" s="26"/>
      <c r="F29" s="26"/>
      <c r="G29" s="26">
        <v>918.98800000000006</v>
      </c>
      <c r="H29" s="27"/>
      <c r="I29" s="53" t="s">
        <v>88</v>
      </c>
    </row>
    <row r="30" spans="3:10" s="14" customFormat="1" ht="15">
      <c r="C30" s="24" t="s">
        <v>23</v>
      </c>
      <c r="D30" s="25">
        <f t="shared" si="1"/>
        <v>18.457999999999998</v>
      </c>
      <c r="E30" s="26"/>
      <c r="F30" s="26"/>
      <c r="G30" s="26"/>
      <c r="H30" s="27">
        <v>18.457999999999998</v>
      </c>
      <c r="I30" s="53" t="s">
        <v>89</v>
      </c>
    </row>
    <row r="31" spans="3:10" s="14" customFormat="1" ht="15">
      <c r="C31" s="24" t="s">
        <v>24</v>
      </c>
      <c r="D31" s="25">
        <f t="shared" si="1"/>
        <v>15802.931999999999</v>
      </c>
      <c r="E31" s="26">
        <v>13613.712</v>
      </c>
      <c r="F31" s="26"/>
      <c r="G31" s="26">
        <v>2189.2199999999998</v>
      </c>
      <c r="H31" s="27"/>
      <c r="I31" s="53" t="s">
        <v>90</v>
      </c>
    </row>
    <row r="32" spans="3:10" s="14" customFormat="1" ht="15">
      <c r="C32" s="24" t="s">
        <v>25</v>
      </c>
      <c r="D32" s="25">
        <f t="shared" si="1"/>
        <v>3818.3209999999999</v>
      </c>
      <c r="E32" s="26">
        <v>3818.3209999999999</v>
      </c>
      <c r="F32" s="26"/>
      <c r="G32" s="26"/>
      <c r="H32" s="27"/>
      <c r="I32" s="53" t="s">
        <v>91</v>
      </c>
    </row>
    <row r="33" spans="3:10" s="14" customFormat="1" ht="15">
      <c r="C33" s="24" t="s">
        <v>35</v>
      </c>
      <c r="D33" s="25">
        <f t="shared" si="1"/>
        <v>6.3E-2</v>
      </c>
      <c r="E33" s="26"/>
      <c r="F33" s="26"/>
      <c r="G33" s="26"/>
      <c r="H33" s="27">
        <v>6.3E-2</v>
      </c>
      <c r="I33" s="53" t="s">
        <v>92</v>
      </c>
    </row>
    <row r="34" spans="3:10" s="14" customFormat="1">
      <c r="C34" s="21" t="s">
        <v>15</v>
      </c>
      <c r="D34" s="22"/>
      <c r="E34" s="22"/>
      <c r="F34" s="22"/>
      <c r="G34" s="22"/>
      <c r="H34" s="23"/>
      <c r="J34" s="51"/>
    </row>
    <row r="35" spans="3:10" s="14" customFormat="1">
      <c r="C35" s="15" t="s">
        <v>26</v>
      </c>
      <c r="D35" s="16">
        <f t="shared" si="0"/>
        <v>143840.94200000001</v>
      </c>
      <c r="E35" s="16">
        <f>E37+E38+E39</f>
        <v>0</v>
      </c>
      <c r="F35" s="16">
        <f>F36+F38+F39</f>
        <v>0</v>
      </c>
      <c r="G35" s="16">
        <f>G36+G37+G39</f>
        <v>0</v>
      </c>
      <c r="H35" s="16">
        <f>H36+H37+H38</f>
        <v>143840.94200000001</v>
      </c>
      <c r="J35" s="51">
        <v>50</v>
      </c>
    </row>
    <row r="36" spans="3:10" s="14" customFormat="1">
      <c r="C36" s="17" t="s">
        <v>8</v>
      </c>
      <c r="D36" s="16">
        <f t="shared" si="0"/>
        <v>1912.4719999999993</v>
      </c>
      <c r="E36" s="28"/>
      <c r="F36" s="18"/>
      <c r="G36" s="18"/>
      <c r="H36" s="18">
        <f>E15-E41-E58</f>
        <v>1912.4719999999993</v>
      </c>
      <c r="J36" s="51">
        <v>60</v>
      </c>
    </row>
    <row r="37" spans="3:10" s="14" customFormat="1">
      <c r="C37" s="17" t="s">
        <v>9</v>
      </c>
      <c r="D37" s="16">
        <f t="shared" si="0"/>
        <v>0</v>
      </c>
      <c r="E37" s="18"/>
      <c r="F37" s="28"/>
      <c r="G37" s="18"/>
      <c r="H37" s="18"/>
      <c r="J37" s="51">
        <v>70</v>
      </c>
    </row>
    <row r="38" spans="3:10" s="14" customFormat="1">
      <c r="C38" s="17" t="s">
        <v>10</v>
      </c>
      <c r="D38" s="16">
        <f t="shared" si="0"/>
        <v>141928.47</v>
      </c>
      <c r="E38" s="18"/>
      <c r="F38" s="18"/>
      <c r="G38" s="28"/>
      <c r="H38" s="18">
        <f>G15-G41-G58</f>
        <v>141928.47</v>
      </c>
      <c r="J38" s="51">
        <v>80</v>
      </c>
    </row>
    <row r="39" spans="3:10" s="14" customFormat="1">
      <c r="C39" s="17" t="s">
        <v>27</v>
      </c>
      <c r="D39" s="16">
        <f t="shared" si="0"/>
        <v>0</v>
      </c>
      <c r="E39" s="18"/>
      <c r="F39" s="18"/>
      <c r="G39" s="18"/>
      <c r="H39" s="28"/>
      <c r="J39" s="51">
        <v>90</v>
      </c>
    </row>
    <row r="40" spans="3:10" s="14" customFormat="1">
      <c r="C40" s="29" t="s">
        <v>28</v>
      </c>
      <c r="D40" s="16">
        <f t="shared" si="0"/>
        <v>0</v>
      </c>
      <c r="E40" s="18"/>
      <c r="F40" s="18"/>
      <c r="G40" s="18"/>
      <c r="H40" s="18"/>
      <c r="J40" s="51"/>
    </row>
    <row r="41" spans="3:10" s="14" customFormat="1">
      <c r="C41" s="15" t="s">
        <v>29</v>
      </c>
      <c r="D41" s="16">
        <f t="shared" si="0"/>
        <v>180642.307</v>
      </c>
      <c r="E41" s="16">
        <f>E42+E44+E47+E54</f>
        <v>15298.367</v>
      </c>
      <c r="F41" s="16">
        <f>F42+F44+F47+F54</f>
        <v>0</v>
      </c>
      <c r="G41" s="16">
        <f>G42+G44+G47+G54</f>
        <v>38086.527999999998</v>
      </c>
      <c r="H41" s="16">
        <f>H42+H44+H47+H54</f>
        <v>127257.412</v>
      </c>
      <c r="J41" s="51">
        <v>100</v>
      </c>
    </row>
    <row r="42" spans="3:10" s="14" customFormat="1" ht="22.5">
      <c r="C42" s="17" t="s">
        <v>30</v>
      </c>
      <c r="D42" s="16">
        <f t="shared" si="0"/>
        <v>0</v>
      </c>
      <c r="E42" s="18"/>
      <c r="F42" s="18"/>
      <c r="G42" s="18"/>
      <c r="H42" s="18"/>
      <c r="J42" s="51"/>
    </row>
    <row r="43" spans="3:10" s="14" customFormat="1">
      <c r="C43" s="30" t="s">
        <v>31</v>
      </c>
      <c r="D43" s="16">
        <f t="shared" si="0"/>
        <v>0</v>
      </c>
      <c r="E43" s="18"/>
      <c r="F43" s="18"/>
      <c r="G43" s="18"/>
      <c r="H43" s="18"/>
      <c r="J43" s="51"/>
    </row>
    <row r="44" spans="3:10" s="14" customFormat="1">
      <c r="C44" s="17" t="s">
        <v>32</v>
      </c>
      <c r="D44" s="16">
        <f t="shared" si="0"/>
        <v>83989.481999999989</v>
      </c>
      <c r="E44" s="18">
        <f>SUM(E45:E46)</f>
        <v>15298.367</v>
      </c>
      <c r="F44" s="18"/>
      <c r="G44" s="18">
        <f>SUM(G45:G46)</f>
        <v>33692.089</v>
      </c>
      <c r="H44" s="18">
        <f>SUM(H45:H46)</f>
        <v>34999.025999999998</v>
      </c>
      <c r="J44" s="51"/>
    </row>
    <row r="45" spans="3:10" s="14" customFormat="1">
      <c r="C45" s="30" t="s">
        <v>33</v>
      </c>
      <c r="D45" s="16">
        <f t="shared" si="0"/>
        <v>83989.481999999989</v>
      </c>
      <c r="E45" s="18">
        <v>15298.367</v>
      </c>
      <c r="F45" s="18"/>
      <c r="G45" s="18">
        <v>33692.089</v>
      </c>
      <c r="H45" s="18">
        <v>34999.025999999998</v>
      </c>
      <c r="J45" s="51"/>
    </row>
    <row r="46" spans="3:10" s="14" customFormat="1">
      <c r="C46" s="31" t="s">
        <v>31</v>
      </c>
      <c r="D46" s="16">
        <f t="shared" si="0"/>
        <v>0</v>
      </c>
      <c r="E46" s="18"/>
      <c r="F46" s="18"/>
      <c r="G46" s="18"/>
      <c r="H46" s="18"/>
      <c r="J46" s="51"/>
    </row>
    <row r="47" spans="3:10" s="14" customFormat="1">
      <c r="C47" s="17" t="s">
        <v>34</v>
      </c>
      <c r="D47" s="16">
        <f t="shared" si="0"/>
        <v>5155.6759999999995</v>
      </c>
      <c r="E47" s="16">
        <f>SUM(E48:E53)</f>
        <v>0</v>
      </c>
      <c r="F47" s="16">
        <f>SUM(F48:F53)</f>
        <v>0</v>
      </c>
      <c r="G47" s="16">
        <f>SUM(G48:G53)</f>
        <v>4304.8459999999995</v>
      </c>
      <c r="H47" s="16">
        <f>SUM(H48:H53)</f>
        <v>850.83</v>
      </c>
      <c r="J47" s="51"/>
    </row>
    <row r="48" spans="3:10" s="14" customFormat="1">
      <c r="C48" s="19"/>
      <c r="D48" s="20"/>
      <c r="E48" s="20"/>
      <c r="F48" s="20"/>
      <c r="G48" s="20"/>
      <c r="H48" s="20"/>
      <c r="J48" s="51"/>
    </row>
    <row r="49" spans="3:10" s="14" customFormat="1" ht="15">
      <c r="C49" s="24" t="s">
        <v>21</v>
      </c>
      <c r="D49" s="25">
        <f>SUM(E49:H49)</f>
        <v>3601.848</v>
      </c>
      <c r="E49" s="26"/>
      <c r="F49" s="26"/>
      <c r="G49" s="26">
        <v>3073.6439999999998</v>
      </c>
      <c r="H49" s="27">
        <v>528.20399999999995</v>
      </c>
      <c r="I49" s="53" t="s">
        <v>87</v>
      </c>
    </row>
    <row r="50" spans="3:10" s="14" customFormat="1" ht="15">
      <c r="C50" s="24" t="s">
        <v>24</v>
      </c>
      <c r="D50" s="25">
        <f>SUM(E50:H50)</f>
        <v>1355.232</v>
      </c>
      <c r="E50" s="26"/>
      <c r="F50" s="26"/>
      <c r="G50" s="26">
        <v>1208.7539999999999</v>
      </c>
      <c r="H50" s="27">
        <v>146.47800000000001</v>
      </c>
      <c r="I50" s="53" t="s">
        <v>90</v>
      </c>
    </row>
    <row r="51" spans="3:10" s="14" customFormat="1" ht="15">
      <c r="C51" s="24" t="s">
        <v>35</v>
      </c>
      <c r="D51" s="25">
        <f>SUM(E51:H51)</f>
        <v>176.148</v>
      </c>
      <c r="E51" s="26"/>
      <c r="F51" s="26"/>
      <c r="G51" s="26"/>
      <c r="H51" s="27">
        <v>176.148</v>
      </c>
      <c r="I51" s="53" t="s">
        <v>92</v>
      </c>
    </row>
    <row r="52" spans="3:10" s="14" customFormat="1" ht="15">
      <c r="C52" s="24" t="s">
        <v>82</v>
      </c>
      <c r="D52" s="25">
        <f>SUM(E52:H52)</f>
        <v>22.448</v>
      </c>
      <c r="E52" s="26"/>
      <c r="F52" s="26"/>
      <c r="G52" s="26">
        <v>22.448</v>
      </c>
      <c r="H52" s="27"/>
      <c r="I52" s="53" t="s">
        <v>93</v>
      </c>
    </row>
    <row r="53" spans="3:10" s="14" customFormat="1">
      <c r="C53" s="21" t="s">
        <v>15</v>
      </c>
      <c r="D53" s="22"/>
      <c r="E53" s="22"/>
      <c r="F53" s="22"/>
      <c r="G53" s="22"/>
      <c r="H53" s="23"/>
      <c r="J53" s="51"/>
    </row>
    <row r="54" spans="3:10" s="14" customFormat="1">
      <c r="C54" s="32" t="s">
        <v>36</v>
      </c>
      <c r="D54" s="16">
        <f t="shared" si="0"/>
        <v>91497.14899999999</v>
      </c>
      <c r="E54" s="18"/>
      <c r="F54" s="18"/>
      <c r="G54" s="18">
        <v>89.593000000000004</v>
      </c>
      <c r="H54" s="18">
        <v>91407.555999999997</v>
      </c>
      <c r="J54" s="51">
        <v>120</v>
      </c>
    </row>
    <row r="55" spans="3:10" s="14" customFormat="1">
      <c r="C55" s="15" t="s">
        <v>37</v>
      </c>
      <c r="D55" s="16">
        <f t="shared" si="0"/>
        <v>143840.94200000001</v>
      </c>
      <c r="E55" s="18">
        <f>H36</f>
        <v>1912.4719999999993</v>
      </c>
      <c r="F55" s="18"/>
      <c r="G55" s="18">
        <f>H38</f>
        <v>141928.47</v>
      </c>
      <c r="H55" s="18"/>
      <c r="J55" s="51">
        <v>150</v>
      </c>
    </row>
    <row r="56" spans="3:10" s="14" customFormat="1">
      <c r="C56" s="15" t="s">
        <v>38</v>
      </c>
      <c r="D56" s="16">
        <f t="shared" si="0"/>
        <v>0</v>
      </c>
      <c r="E56" s="18"/>
      <c r="F56" s="18"/>
      <c r="G56" s="18"/>
      <c r="H56" s="18"/>
      <c r="J56" s="51">
        <v>160</v>
      </c>
    </row>
    <row r="57" spans="3:10" s="14" customFormat="1">
      <c r="C57" s="15" t="s">
        <v>39</v>
      </c>
      <c r="D57" s="16">
        <f t="shared" si="0"/>
        <v>0</v>
      </c>
      <c r="E57" s="18"/>
      <c r="F57" s="18"/>
      <c r="G57" s="18"/>
      <c r="H57" s="18"/>
      <c r="J57" s="51">
        <v>180</v>
      </c>
    </row>
    <row r="58" spans="3:10" s="14" customFormat="1">
      <c r="C58" s="15" t="s">
        <v>40</v>
      </c>
      <c r="D58" s="16">
        <f t="shared" si="0"/>
        <v>34051.610999999997</v>
      </c>
      <c r="E58" s="18">
        <v>221.19399999999999</v>
      </c>
      <c r="F58" s="18"/>
      <c r="G58" s="18">
        <v>16059.156999999999</v>
      </c>
      <c r="H58" s="18">
        <v>17771.259999999998</v>
      </c>
      <c r="J58" s="51">
        <v>190</v>
      </c>
    </row>
    <row r="59" spans="3:10" s="14" customFormat="1">
      <c r="C59" s="17" t="s">
        <v>41</v>
      </c>
      <c r="D59" s="16">
        <f t="shared" si="0"/>
        <v>0</v>
      </c>
      <c r="E59" s="18"/>
      <c r="F59" s="18"/>
      <c r="G59" s="18"/>
      <c r="H59" s="18"/>
      <c r="J59" s="51">
        <v>200</v>
      </c>
    </row>
    <row r="60" spans="3:10" s="14" customFormat="1">
      <c r="C60" s="15" t="s">
        <v>42</v>
      </c>
      <c r="D60" s="16">
        <f t="shared" si="0"/>
        <v>34051.610999999997</v>
      </c>
      <c r="E60" s="18">
        <v>221.19399999999999</v>
      </c>
      <c r="F60" s="18"/>
      <c r="G60" s="18">
        <v>16059.156999999999</v>
      </c>
      <c r="H60" s="18">
        <v>17771.259999999998</v>
      </c>
      <c r="J60" s="52"/>
    </row>
    <row r="61" spans="3:10" s="14" customFormat="1" ht="22.5">
      <c r="C61" s="29" t="s">
        <v>43</v>
      </c>
      <c r="D61" s="16">
        <f t="shared" si="0"/>
        <v>0</v>
      </c>
      <c r="E61" s="16">
        <f>E58-E60</f>
        <v>0</v>
      </c>
      <c r="F61" s="16">
        <f>F58-F60</f>
        <v>0</v>
      </c>
      <c r="G61" s="16">
        <f>G58-G60</f>
        <v>0</v>
      </c>
      <c r="H61" s="16">
        <f>H58-H60</f>
        <v>0</v>
      </c>
      <c r="J61" s="52"/>
    </row>
    <row r="62" spans="3:10" s="14" customFormat="1">
      <c r="C62" s="44" t="s">
        <v>96</v>
      </c>
      <c r="D62" s="16">
        <v>37.35</v>
      </c>
      <c r="E62" s="16"/>
      <c r="F62" s="16"/>
      <c r="G62" s="16"/>
      <c r="H62" s="16"/>
      <c r="J62" s="52"/>
    </row>
    <row r="63" spans="3:10" s="14" customFormat="1">
      <c r="C63" s="47" t="s">
        <v>81</v>
      </c>
      <c r="D63" s="16">
        <v>18.28</v>
      </c>
      <c r="E63" s="16"/>
      <c r="F63" s="16"/>
      <c r="G63" s="16"/>
      <c r="H63" s="16"/>
      <c r="J63" s="52"/>
    </row>
    <row r="64" spans="3:10" s="14" customFormat="1">
      <c r="C64" s="15" t="s">
        <v>44</v>
      </c>
      <c r="D64" s="16">
        <f t="shared" si="0"/>
        <v>0</v>
      </c>
      <c r="E64" s="16">
        <f>(E15+E35+E40)-(E41+E55+E56+E57+E58)</f>
        <v>0</v>
      </c>
      <c r="F64" s="16">
        <f>(F15+F35+F40)-(F41+F55+F56+F57+F58)</f>
        <v>0</v>
      </c>
      <c r="G64" s="16">
        <f>(G15+G35+G40)-(G41+G55+G56+G57+G58)</f>
        <v>0</v>
      </c>
      <c r="H64" s="16">
        <f>(H15+H35+H40)-(H41+H55+H56+H57+H58)</f>
        <v>0</v>
      </c>
      <c r="J64" s="51">
        <v>210</v>
      </c>
    </row>
    <row r="65" spans="3:10" s="14" customFormat="1">
      <c r="C65" s="57"/>
      <c r="D65" s="57"/>
      <c r="E65" s="57"/>
      <c r="F65" s="57"/>
      <c r="G65" s="57"/>
      <c r="H65" s="58"/>
      <c r="J65" s="52"/>
    </row>
    <row r="66" spans="3:10" s="14" customFormat="1">
      <c r="C66" s="15" t="s">
        <v>12</v>
      </c>
      <c r="D66" s="16">
        <f t="shared" si="0"/>
        <v>44.330769770803215</v>
      </c>
      <c r="E66" s="16">
        <f>E67+E68+E71+E77</f>
        <v>3.5994286599215362</v>
      </c>
      <c r="F66" s="16">
        <f>F67+F68+F71+F77</f>
        <v>0</v>
      </c>
      <c r="G66" s="16">
        <f>G67+G68+G71+G77</f>
        <v>40.486094362998138</v>
      </c>
      <c r="H66" s="16">
        <f>H67+H68+H71+H77</f>
        <v>0.24524674788354328</v>
      </c>
      <c r="J66" s="51">
        <v>300</v>
      </c>
    </row>
    <row r="67" spans="3:10" s="14" customFormat="1">
      <c r="C67" s="17" t="s">
        <v>13</v>
      </c>
      <c r="D67" s="16">
        <f t="shared" si="0"/>
        <v>0</v>
      </c>
      <c r="E67" s="18"/>
      <c r="F67" s="18"/>
      <c r="G67" s="18"/>
      <c r="H67" s="18"/>
      <c r="J67" s="51">
        <v>310</v>
      </c>
    </row>
    <row r="68" spans="3:10" s="14" customFormat="1">
      <c r="C68" s="17" t="s">
        <v>14</v>
      </c>
      <c r="D68" s="16">
        <f t="shared" si="0"/>
        <v>0</v>
      </c>
      <c r="E68" s="16">
        <f>SUM(E69:E70)</f>
        <v>0</v>
      </c>
      <c r="F68" s="16">
        <f>SUM(F69:F70)</f>
        <v>0</v>
      </c>
      <c r="G68" s="16">
        <f>SUM(G69:G70)</f>
        <v>0</v>
      </c>
      <c r="H68" s="16">
        <f>SUM(H69:H70)</f>
        <v>0</v>
      </c>
      <c r="J68" s="51">
        <v>320</v>
      </c>
    </row>
    <row r="69" spans="3:10" s="14" customFormat="1">
      <c r="C69" s="19"/>
      <c r="D69" s="20"/>
      <c r="E69" s="20"/>
      <c r="F69" s="20"/>
      <c r="G69" s="20"/>
      <c r="H69" s="20"/>
      <c r="J69" s="51"/>
    </row>
    <row r="70" spans="3:10" s="14" customFormat="1">
      <c r="C70" s="21" t="s">
        <v>15</v>
      </c>
      <c r="D70" s="22"/>
      <c r="E70" s="22"/>
      <c r="F70" s="22"/>
      <c r="G70" s="22"/>
      <c r="H70" s="23"/>
      <c r="J70" s="51"/>
    </row>
    <row r="71" spans="3:10" s="14" customFormat="1">
      <c r="C71" s="17" t="s">
        <v>16</v>
      </c>
      <c r="D71" s="16">
        <f t="shared" si="0"/>
        <v>1.0190305595705142</v>
      </c>
      <c r="E71" s="16">
        <f>SUM(E72:E76)</f>
        <v>0</v>
      </c>
      <c r="F71" s="16">
        <f>SUM(F72:F76)</f>
        <v>0</v>
      </c>
      <c r="G71" s="16">
        <f>SUM(G72:G76)</f>
        <v>0.92434813132355986</v>
      </c>
      <c r="H71" s="16">
        <f>SUM(H72:H76)</f>
        <v>9.4682428246954373E-2</v>
      </c>
      <c r="J71" s="51"/>
    </row>
    <row r="72" spans="3:10" s="14" customFormat="1">
      <c r="C72" s="19"/>
      <c r="D72" s="20"/>
      <c r="E72" s="20"/>
      <c r="F72" s="20"/>
      <c r="G72" s="20"/>
      <c r="H72" s="20"/>
      <c r="J72" s="51"/>
    </row>
    <row r="73" spans="3:10" s="14" customFormat="1" ht="15">
      <c r="C73" s="24" t="s">
        <v>17</v>
      </c>
      <c r="D73" s="25">
        <f>SUM(E73:H73)</f>
        <v>6.0513524674788356E-2</v>
      </c>
      <c r="E73" s="26"/>
      <c r="F73" s="26"/>
      <c r="G73" s="26">
        <f>G22/4843</f>
        <v>6.0513524674788356E-2</v>
      </c>
      <c r="H73" s="27"/>
      <c r="I73" s="53" t="s">
        <v>86</v>
      </c>
    </row>
    <row r="74" spans="3:10" s="14" customFormat="1" ht="30">
      <c r="C74" s="24" t="s">
        <v>18</v>
      </c>
      <c r="D74" s="25">
        <f>SUM(E74:H74)</f>
        <v>0.86383460664877154</v>
      </c>
      <c r="E74" s="26"/>
      <c r="F74" s="26"/>
      <c r="G74" s="26">
        <f>G23/4843</f>
        <v>0.86383460664877154</v>
      </c>
      <c r="H74" s="27"/>
      <c r="I74" s="53" t="s">
        <v>86</v>
      </c>
    </row>
    <row r="75" spans="3:10" s="14" customFormat="1" ht="30">
      <c r="C75" s="24" t="s">
        <v>19</v>
      </c>
      <c r="D75" s="25">
        <f>SUM(E75:H75)</f>
        <v>9.4682428246954373E-2</v>
      </c>
      <c r="E75" s="26"/>
      <c r="F75" s="26"/>
      <c r="G75" s="26"/>
      <c r="H75" s="27">
        <f>H24/4843</f>
        <v>9.4682428246954373E-2</v>
      </c>
      <c r="I75" s="53" t="s">
        <v>86</v>
      </c>
    </row>
    <row r="76" spans="3:10" s="14" customFormat="1">
      <c r="C76" s="21" t="s">
        <v>15</v>
      </c>
      <c r="D76" s="22"/>
      <c r="E76" s="22"/>
      <c r="F76" s="22"/>
      <c r="G76" s="22"/>
      <c r="H76" s="23"/>
      <c r="J76" s="51"/>
    </row>
    <row r="77" spans="3:10" s="14" customFormat="1">
      <c r="C77" s="17" t="s">
        <v>20</v>
      </c>
      <c r="D77" s="16">
        <f t="shared" si="0"/>
        <v>43.311739211232698</v>
      </c>
      <c r="E77" s="16">
        <f>SUM(E78:E85)</f>
        <v>3.5994286599215362</v>
      </c>
      <c r="F77" s="16">
        <f>SUM(F78:F85)</f>
        <v>0</v>
      </c>
      <c r="G77" s="16">
        <f>SUM(G78:G85)</f>
        <v>39.561746231674576</v>
      </c>
      <c r="H77" s="16">
        <f>SUM(H78:H85)</f>
        <v>0.15056431963658889</v>
      </c>
      <c r="J77" s="51">
        <v>330</v>
      </c>
    </row>
    <row r="78" spans="3:10" s="14" customFormat="1">
      <c r="C78" s="19"/>
      <c r="D78" s="20"/>
      <c r="E78" s="20"/>
      <c r="F78" s="20"/>
      <c r="G78" s="20"/>
      <c r="H78" s="20"/>
      <c r="J78" s="51"/>
    </row>
    <row r="79" spans="3:10" s="14" customFormat="1" ht="15">
      <c r="C79" s="24" t="s">
        <v>21</v>
      </c>
      <c r="D79" s="25">
        <f t="shared" ref="D79:D84" si="2">SUM(E79:H79)</f>
        <v>39.06669233945901</v>
      </c>
      <c r="E79" s="26"/>
      <c r="F79" s="26"/>
      <c r="G79" s="26">
        <f>G28/4843</f>
        <v>38.919952302291968</v>
      </c>
      <c r="H79" s="27">
        <f>H28/4843</f>
        <v>0.14674003716704523</v>
      </c>
      <c r="I79" s="53" t="s">
        <v>87</v>
      </c>
    </row>
    <row r="80" spans="3:10" s="14" customFormat="1" ht="15">
      <c r="C80" s="24" t="s">
        <v>22</v>
      </c>
      <c r="D80" s="25">
        <f t="shared" si="2"/>
        <v>0.18975593640305596</v>
      </c>
      <c r="E80" s="26"/>
      <c r="F80" s="26"/>
      <c r="G80" s="26">
        <f>G29/4843</f>
        <v>0.18975593640305596</v>
      </c>
      <c r="H80" s="27"/>
      <c r="I80" s="53" t="s">
        <v>88</v>
      </c>
    </row>
    <row r="81" spans="3:10" s="14" customFormat="1" ht="15">
      <c r="C81" s="24" t="s">
        <v>23</v>
      </c>
      <c r="D81" s="25">
        <f t="shared" si="2"/>
        <v>3.8112740037167044E-3</v>
      </c>
      <c r="E81" s="26"/>
      <c r="F81" s="26"/>
      <c r="G81" s="26"/>
      <c r="H81" s="27">
        <f>H30/4843</f>
        <v>3.8112740037167044E-3</v>
      </c>
      <c r="I81" s="53" t="s">
        <v>89</v>
      </c>
    </row>
    <row r="82" spans="3:10" s="14" customFormat="1" ht="15">
      <c r="C82" s="24" t="s">
        <v>24</v>
      </c>
      <c r="D82" s="25">
        <f t="shared" si="2"/>
        <v>3.2630460458393555</v>
      </c>
      <c r="E82" s="26">
        <f>E31/4843</f>
        <v>2.8110080528597976</v>
      </c>
      <c r="F82" s="26"/>
      <c r="G82" s="26">
        <f>G31/4843</f>
        <v>0.4520379929795581</v>
      </c>
      <c r="H82" s="27"/>
      <c r="I82" s="53" t="s">
        <v>90</v>
      </c>
    </row>
    <row r="83" spans="3:10" s="14" customFormat="1" ht="15">
      <c r="C83" s="24" t="s">
        <v>25</v>
      </c>
      <c r="D83" s="25">
        <f t="shared" si="2"/>
        <v>0.78842060706173855</v>
      </c>
      <c r="E83" s="26">
        <f>E32/4843</f>
        <v>0.78842060706173855</v>
      </c>
      <c r="F83" s="26"/>
      <c r="G83" s="26"/>
      <c r="H83" s="27"/>
      <c r="I83" s="53" t="s">
        <v>91</v>
      </c>
    </row>
    <row r="84" spans="3:10" s="14" customFormat="1" ht="15">
      <c r="C84" s="24" t="s">
        <v>35</v>
      </c>
      <c r="D84" s="25">
        <f t="shared" si="2"/>
        <v>1.3008465826966756E-5</v>
      </c>
      <c r="E84" s="26"/>
      <c r="F84" s="26"/>
      <c r="G84" s="26"/>
      <c r="H84" s="27">
        <f>H33/4843</f>
        <v>1.3008465826966756E-5</v>
      </c>
      <c r="I84" s="53" t="s">
        <v>92</v>
      </c>
    </row>
    <row r="85" spans="3:10" s="14" customFormat="1">
      <c r="C85" s="21" t="s">
        <v>15</v>
      </c>
      <c r="D85" s="22"/>
      <c r="E85" s="22"/>
      <c r="F85" s="22"/>
      <c r="G85" s="22"/>
      <c r="H85" s="23"/>
      <c r="J85" s="51"/>
    </row>
    <row r="86" spans="3:10" s="14" customFormat="1">
      <c r="C86" s="15" t="s">
        <v>26</v>
      </c>
      <c r="D86" s="16">
        <f t="shared" si="0"/>
        <v>29.700793309931861</v>
      </c>
      <c r="E86" s="16">
        <f>E88+E89+E90</f>
        <v>0</v>
      </c>
      <c r="F86" s="16">
        <f>F87+F89+F90</f>
        <v>0</v>
      </c>
      <c r="G86" s="16">
        <f>G87+G88+G90</f>
        <v>0</v>
      </c>
      <c r="H86" s="16">
        <f>H87+H88+H89</f>
        <v>29.700793309931861</v>
      </c>
      <c r="J86" s="51">
        <v>340</v>
      </c>
    </row>
    <row r="87" spans="3:10" s="14" customFormat="1">
      <c r="C87" s="17" t="s">
        <v>8</v>
      </c>
      <c r="D87" s="16">
        <f t="shared" si="0"/>
        <v>0.39489407392112313</v>
      </c>
      <c r="E87" s="28"/>
      <c r="F87" s="18"/>
      <c r="G87" s="18"/>
      <c r="H87" s="18">
        <f>H36/4843</f>
        <v>0.39489407392112313</v>
      </c>
      <c r="J87" s="51">
        <v>350</v>
      </c>
    </row>
    <row r="88" spans="3:10" s="14" customFormat="1">
      <c r="C88" s="17" t="s">
        <v>9</v>
      </c>
      <c r="D88" s="16">
        <f t="shared" si="0"/>
        <v>0</v>
      </c>
      <c r="E88" s="18"/>
      <c r="F88" s="33"/>
      <c r="G88" s="18"/>
      <c r="H88" s="18"/>
      <c r="J88" s="51">
        <v>360</v>
      </c>
    </row>
    <row r="89" spans="3:10" s="14" customFormat="1">
      <c r="C89" s="17" t="s">
        <v>10</v>
      </c>
      <c r="D89" s="16">
        <f t="shared" si="0"/>
        <v>29.305899236010738</v>
      </c>
      <c r="E89" s="18"/>
      <c r="F89" s="18"/>
      <c r="G89" s="28"/>
      <c r="H89" s="18">
        <f>H38/4843</f>
        <v>29.305899236010738</v>
      </c>
      <c r="J89" s="51">
        <v>370</v>
      </c>
    </row>
    <row r="90" spans="3:10" s="14" customFormat="1">
      <c r="C90" s="17" t="s">
        <v>27</v>
      </c>
      <c r="D90" s="16">
        <f t="shared" si="0"/>
        <v>0</v>
      </c>
      <c r="E90" s="18"/>
      <c r="F90" s="18"/>
      <c r="G90" s="18"/>
      <c r="H90" s="28"/>
      <c r="J90" s="51">
        <v>380</v>
      </c>
    </row>
    <row r="91" spans="3:10" s="14" customFormat="1">
      <c r="C91" s="29" t="s">
        <v>28</v>
      </c>
      <c r="D91" s="16">
        <f t="shared" si="0"/>
        <v>0</v>
      </c>
      <c r="E91" s="18"/>
      <c r="F91" s="18"/>
      <c r="G91" s="18"/>
      <c r="H91" s="18"/>
      <c r="J91" s="51"/>
    </row>
    <row r="92" spans="3:10" s="14" customFormat="1">
      <c r="C92" s="15" t="s">
        <v>29</v>
      </c>
      <c r="D92" s="16">
        <f t="shared" si="0"/>
        <v>37.299671071649797</v>
      </c>
      <c r="E92" s="16">
        <f>E93+E95+E98+E105</f>
        <v>3.158861655998348</v>
      </c>
      <c r="F92" s="16">
        <f>F93+F95+F98+F105</f>
        <v>0</v>
      </c>
      <c r="G92" s="16">
        <f>G93+G95+G98+G105</f>
        <v>7.8642428246954363</v>
      </c>
      <c r="H92" s="16">
        <f>H93+H95+H98+H105</f>
        <v>26.276566590956016</v>
      </c>
      <c r="J92" s="51">
        <v>390</v>
      </c>
    </row>
    <row r="93" spans="3:10" s="14" customFormat="1" ht="22.5">
      <c r="C93" s="17" t="s">
        <v>30</v>
      </c>
      <c r="D93" s="16">
        <f t="shared" si="0"/>
        <v>0</v>
      </c>
      <c r="E93" s="18"/>
      <c r="F93" s="18"/>
      <c r="G93" s="18"/>
      <c r="H93" s="18"/>
      <c r="J93" s="51"/>
    </row>
    <row r="94" spans="3:10" s="14" customFormat="1">
      <c r="C94" s="30" t="s">
        <v>31</v>
      </c>
      <c r="D94" s="16">
        <f t="shared" si="0"/>
        <v>0</v>
      </c>
      <c r="E94" s="18"/>
      <c r="F94" s="18"/>
      <c r="G94" s="18"/>
      <c r="H94" s="18"/>
      <c r="J94" s="51"/>
    </row>
    <row r="95" spans="3:10" s="14" customFormat="1">
      <c r="C95" s="17" t="s">
        <v>32</v>
      </c>
      <c r="D95" s="16">
        <f t="shared" si="0"/>
        <v>17.342449308279988</v>
      </c>
      <c r="E95" s="18">
        <f>SUM(E96)</f>
        <v>3.158861655998348</v>
      </c>
      <c r="F95" s="18"/>
      <c r="G95" s="18">
        <f>SUM(G96:G97)</f>
        <v>6.9568633078670246</v>
      </c>
      <c r="H95" s="18">
        <f>SUM(H96:H97)</f>
        <v>7.2267243444146185</v>
      </c>
      <c r="J95" s="51"/>
    </row>
    <row r="96" spans="3:10" s="14" customFormat="1">
      <c r="C96" s="30" t="s">
        <v>33</v>
      </c>
      <c r="D96" s="16">
        <f t="shared" si="0"/>
        <v>17.342449308279988</v>
      </c>
      <c r="E96" s="18">
        <f>E45/4843</f>
        <v>3.158861655998348</v>
      </c>
      <c r="F96" s="18"/>
      <c r="G96" s="18">
        <f>G45/4843</f>
        <v>6.9568633078670246</v>
      </c>
      <c r="H96" s="18">
        <f>H45/4843</f>
        <v>7.2267243444146185</v>
      </c>
      <c r="J96" s="51"/>
    </row>
    <row r="97" spans="3:10" s="14" customFormat="1">
      <c r="C97" s="31" t="s">
        <v>31</v>
      </c>
      <c r="D97" s="16">
        <f t="shared" si="0"/>
        <v>0</v>
      </c>
      <c r="E97" s="18"/>
      <c r="F97" s="18"/>
      <c r="G97" s="18"/>
      <c r="H97" s="18"/>
      <c r="J97" s="51"/>
    </row>
    <row r="98" spans="3:10" s="14" customFormat="1">
      <c r="C98" s="17" t="s">
        <v>34</v>
      </c>
      <c r="D98" s="16">
        <f t="shared" si="0"/>
        <v>1.0645624612843279</v>
      </c>
      <c r="E98" s="16">
        <f>SUM(E99:E104)</f>
        <v>0</v>
      </c>
      <c r="F98" s="16">
        <f>SUM(F99:F104)</f>
        <v>0</v>
      </c>
      <c r="G98" s="16">
        <f>SUM(G99:G104)</f>
        <v>0.88888003303737351</v>
      </c>
      <c r="H98" s="16">
        <f>SUM(H99:H104)</f>
        <v>0.17568242824695435</v>
      </c>
      <c r="J98" s="51"/>
    </row>
    <row r="99" spans="3:10" s="14" customFormat="1">
      <c r="C99" s="19"/>
      <c r="D99" s="20"/>
      <c r="E99" s="20"/>
      <c r="F99" s="20"/>
      <c r="G99" s="20"/>
      <c r="H99" s="20"/>
      <c r="J99" s="51"/>
    </row>
    <row r="100" spans="3:10" s="14" customFormat="1" ht="15">
      <c r="C100" s="24" t="s">
        <v>21</v>
      </c>
      <c r="D100" s="25">
        <f>SUM(E100:H100)</f>
        <v>0.74372248606235802</v>
      </c>
      <c r="E100" s="26"/>
      <c r="F100" s="26"/>
      <c r="G100" s="26">
        <f>G49/4843</f>
        <v>0.63465703076605406</v>
      </c>
      <c r="H100" s="27">
        <f>H49/4843</f>
        <v>0.10906545529630393</v>
      </c>
      <c r="I100" s="53" t="s">
        <v>87</v>
      </c>
    </row>
    <row r="101" spans="3:10" s="14" customFormat="1" ht="15">
      <c r="C101" s="24" t="s">
        <v>24</v>
      </c>
      <c r="D101" s="25">
        <f>SUM(E101:H101)</f>
        <v>0.27983316126367952</v>
      </c>
      <c r="E101" s="26"/>
      <c r="F101" s="26"/>
      <c r="G101" s="26">
        <f>G50/4843</f>
        <v>0.24958785876522815</v>
      </c>
      <c r="H101" s="27">
        <f>H50/4843</f>
        <v>3.0245302498451376E-2</v>
      </c>
      <c r="I101" s="53" t="s">
        <v>90</v>
      </c>
    </row>
    <row r="102" spans="3:10" s="14" customFormat="1" ht="15">
      <c r="C102" s="24" t="s">
        <v>35</v>
      </c>
      <c r="D102" s="25">
        <f>SUM(E102:H102)</f>
        <v>3.6371670452199051E-2</v>
      </c>
      <c r="E102" s="26"/>
      <c r="F102" s="26"/>
      <c r="G102" s="26"/>
      <c r="H102" s="27">
        <f>H51/4843</f>
        <v>3.6371670452199051E-2</v>
      </c>
      <c r="I102" s="53" t="s">
        <v>92</v>
      </c>
    </row>
    <row r="103" spans="3:10" s="14" customFormat="1" ht="15">
      <c r="C103" s="24" t="s">
        <v>82</v>
      </c>
      <c r="D103" s="25">
        <f>SUM(E103:H103)</f>
        <v>4.6351435060912657E-3</v>
      </c>
      <c r="E103" s="26"/>
      <c r="F103" s="26"/>
      <c r="G103" s="26">
        <f>G52/4843</f>
        <v>4.6351435060912657E-3</v>
      </c>
      <c r="H103" s="27"/>
      <c r="I103" s="53" t="s">
        <v>93</v>
      </c>
    </row>
    <row r="104" spans="3:10" s="14" customFormat="1">
      <c r="C104" s="21" t="s">
        <v>15</v>
      </c>
      <c r="D104" s="22"/>
      <c r="E104" s="22"/>
      <c r="F104" s="22"/>
      <c r="G104" s="22"/>
      <c r="H104" s="23"/>
      <c r="J104" s="51"/>
    </row>
    <row r="105" spans="3:10" s="14" customFormat="1">
      <c r="C105" s="32" t="s">
        <v>36</v>
      </c>
      <c r="D105" s="16">
        <f t="shared" si="0"/>
        <v>18.892659302085484</v>
      </c>
      <c r="E105" s="18"/>
      <c r="F105" s="18"/>
      <c r="G105" s="18">
        <f>G54/4843</f>
        <v>1.8499483791038614E-2</v>
      </c>
      <c r="H105" s="18">
        <f>H54/4843</f>
        <v>18.874159818294444</v>
      </c>
      <c r="J105" s="51">
        <v>410</v>
      </c>
    </row>
    <row r="106" spans="3:10" s="14" customFormat="1">
      <c r="C106" s="15" t="s">
        <v>37</v>
      </c>
      <c r="D106" s="16">
        <f t="shared" si="0"/>
        <v>29.700793309931861</v>
      </c>
      <c r="E106" s="18">
        <f>H87</f>
        <v>0.39489407392112313</v>
      </c>
      <c r="F106" s="18"/>
      <c r="G106" s="18">
        <f>H89</f>
        <v>29.305899236010738</v>
      </c>
      <c r="H106" s="18"/>
      <c r="J106" s="51">
        <v>440</v>
      </c>
    </row>
    <row r="107" spans="3:10" s="14" customFormat="1">
      <c r="C107" s="15" t="s">
        <v>38</v>
      </c>
      <c r="D107" s="16">
        <f t="shared" si="0"/>
        <v>0</v>
      </c>
      <c r="E107" s="18"/>
      <c r="F107" s="18"/>
      <c r="G107" s="18"/>
      <c r="H107" s="18"/>
      <c r="J107" s="51">
        <v>450</v>
      </c>
    </row>
    <row r="108" spans="3:10" s="14" customFormat="1">
      <c r="C108" s="15" t="s">
        <v>39</v>
      </c>
      <c r="D108" s="16">
        <f t="shared" si="0"/>
        <v>0</v>
      </c>
      <c r="E108" s="18"/>
      <c r="F108" s="18"/>
      <c r="G108" s="18"/>
      <c r="H108" s="18"/>
      <c r="J108" s="51">
        <v>470</v>
      </c>
    </row>
    <row r="109" spans="3:10" s="14" customFormat="1">
      <c r="C109" s="15" t="s">
        <v>40</v>
      </c>
      <c r="D109" s="16">
        <f t="shared" si="0"/>
        <v>7.031098699153417</v>
      </c>
      <c r="E109" s="18">
        <f>E58/4843</f>
        <v>4.5672930002064835E-2</v>
      </c>
      <c r="F109" s="18">
        <f>F111</f>
        <v>0</v>
      </c>
      <c r="G109" s="18">
        <f>G58/4843</f>
        <v>3.3159523022919677</v>
      </c>
      <c r="H109" s="18">
        <f>H58/4843</f>
        <v>3.6694734668593845</v>
      </c>
      <c r="J109" s="51">
        <v>480</v>
      </c>
    </row>
    <row r="110" spans="3:10" s="14" customFormat="1">
      <c r="C110" s="17" t="s">
        <v>45</v>
      </c>
      <c r="D110" s="16">
        <f t="shared" si="0"/>
        <v>0</v>
      </c>
      <c r="E110" s="18"/>
      <c r="F110" s="18"/>
      <c r="G110" s="18"/>
      <c r="H110" s="18"/>
      <c r="J110" s="51">
        <v>490</v>
      </c>
    </row>
    <row r="111" spans="3:10" s="14" customFormat="1">
      <c r="C111" s="15" t="s">
        <v>42</v>
      </c>
      <c r="D111" s="16">
        <f t="shared" si="0"/>
        <v>7.031098699153417</v>
      </c>
      <c r="E111" s="18">
        <f>E60/4843</f>
        <v>4.5672930002064835E-2</v>
      </c>
      <c r="F111" s="18"/>
      <c r="G111" s="18">
        <f>G60/4843</f>
        <v>3.3159523022919677</v>
      </c>
      <c r="H111" s="18">
        <f>H60/4843</f>
        <v>3.6694734668593845</v>
      </c>
      <c r="J111" s="51"/>
    </row>
    <row r="112" spans="3:10" s="14" customFormat="1" ht="22.5">
      <c r="C112" s="29" t="s">
        <v>43</v>
      </c>
      <c r="D112" s="16">
        <f t="shared" si="0"/>
        <v>0</v>
      </c>
      <c r="E112" s="16">
        <f>E109-E111</f>
        <v>0</v>
      </c>
      <c r="F112" s="16">
        <f>F109-F111</f>
        <v>0</v>
      </c>
      <c r="G112" s="16">
        <f>G109-G111</f>
        <v>0</v>
      </c>
      <c r="H112" s="16">
        <f>H109-H111</f>
        <v>0</v>
      </c>
      <c r="J112" s="51"/>
    </row>
    <row r="113" spans="3:10" s="14" customFormat="1">
      <c r="C113" s="15" t="s">
        <v>44</v>
      </c>
      <c r="D113" s="16">
        <f t="shared" si="0"/>
        <v>0</v>
      </c>
      <c r="E113" s="16">
        <f>(E66+E86+E91)-(E92+E106+E107+E108+E109)</f>
        <v>0</v>
      </c>
      <c r="F113" s="16">
        <f>(F66+F86+F91)-(F92+F106+F107+F108+F109)</f>
        <v>0</v>
      </c>
      <c r="G113" s="16">
        <f>(G66+G86+G91)-(G92+G106+G107+G108+G109)</f>
        <v>0</v>
      </c>
      <c r="H113" s="16">
        <f>(H66+H86+H91)-(H92+H106+H107+H108+H109)</f>
        <v>0</v>
      </c>
      <c r="J113" s="51">
        <v>500</v>
      </c>
    </row>
    <row r="114" spans="3:10" s="14" customFormat="1">
      <c r="C114" s="57"/>
      <c r="D114" s="57"/>
      <c r="E114" s="57"/>
      <c r="F114" s="57"/>
      <c r="G114" s="57"/>
      <c r="H114" s="58"/>
      <c r="J114" s="52"/>
    </row>
    <row r="115" spans="3:10" s="14" customFormat="1">
      <c r="C115" s="15" t="s">
        <v>46</v>
      </c>
      <c r="D115" s="16">
        <f t="shared" si="0"/>
        <v>38.910449245197277</v>
      </c>
      <c r="E115" s="18"/>
      <c r="F115" s="18"/>
      <c r="G115" s="34">
        <f>5.34544924519728+2.08</f>
        <v>7.4254492451972798</v>
      </c>
      <c r="H115" s="34">
        <v>31.484999999999999</v>
      </c>
      <c r="J115" s="51">
        <v>600</v>
      </c>
    </row>
    <row r="116" spans="3:10" s="14" customFormat="1">
      <c r="C116" s="15" t="s">
        <v>47</v>
      </c>
      <c r="D116" s="16">
        <f t="shared" si="0"/>
        <v>0</v>
      </c>
      <c r="E116" s="18"/>
      <c r="F116" s="18"/>
      <c r="G116" s="18"/>
      <c r="H116" s="18"/>
      <c r="J116" s="51">
        <v>610</v>
      </c>
    </row>
    <row r="117" spans="3:10" s="14" customFormat="1">
      <c r="C117" s="15" t="s">
        <v>48</v>
      </c>
      <c r="D117" s="16">
        <f t="shared" si="0"/>
        <v>0</v>
      </c>
      <c r="E117" s="18"/>
      <c r="F117" s="18"/>
      <c r="G117" s="18"/>
      <c r="H117" s="18"/>
      <c r="J117" s="51">
        <v>620</v>
      </c>
    </row>
    <row r="118" spans="3:10" s="14" customFormat="1">
      <c r="C118" s="57"/>
      <c r="D118" s="57"/>
      <c r="E118" s="57"/>
      <c r="F118" s="57"/>
      <c r="G118" s="57"/>
      <c r="H118" s="58"/>
      <c r="J118" s="52"/>
    </row>
    <row r="119" spans="3:10" s="14" customFormat="1">
      <c r="C119" s="15" t="s">
        <v>49</v>
      </c>
      <c r="D119" s="16">
        <f t="shared" si="0"/>
        <v>0</v>
      </c>
      <c r="E119" s="16">
        <f>SUM(E120:E121)</f>
        <v>0</v>
      </c>
      <c r="F119" s="16">
        <f>SUM(F120:F121)</f>
        <v>0</v>
      </c>
      <c r="G119" s="16">
        <f>SUM(G120:G121)</f>
        <v>0</v>
      </c>
      <c r="H119" s="16">
        <f>SUM(H120:H121)</f>
        <v>0</v>
      </c>
      <c r="J119" s="51">
        <v>700</v>
      </c>
    </row>
    <row r="120" spans="3:10">
      <c r="C120" s="17" t="s">
        <v>50</v>
      </c>
      <c r="D120" s="16">
        <f t="shared" si="0"/>
        <v>0</v>
      </c>
      <c r="E120" s="34"/>
      <c r="F120" s="34"/>
      <c r="G120" s="34"/>
      <c r="H120" s="34"/>
      <c r="J120" s="51">
        <v>710</v>
      </c>
    </row>
    <row r="121" spans="3:10">
      <c r="C121" s="17" t="s">
        <v>51</v>
      </c>
      <c r="D121" s="16">
        <f t="shared" si="0"/>
        <v>0</v>
      </c>
      <c r="E121" s="35">
        <f>E124</f>
        <v>0</v>
      </c>
      <c r="F121" s="35">
        <f>F124</f>
        <v>0</v>
      </c>
      <c r="G121" s="35">
        <f>G124</f>
        <v>0</v>
      </c>
      <c r="H121" s="35">
        <f>H124</f>
        <v>0</v>
      </c>
      <c r="J121" s="51">
        <v>720</v>
      </c>
    </row>
    <row r="122" spans="3:10">
      <c r="C122" s="30" t="s">
        <v>52</v>
      </c>
      <c r="D122" s="16">
        <f t="shared" si="0"/>
        <v>0</v>
      </c>
      <c r="E122" s="34"/>
      <c r="F122" s="34"/>
      <c r="G122" s="34"/>
      <c r="H122" s="34"/>
      <c r="J122" s="51">
        <v>730</v>
      </c>
    </row>
    <row r="123" spans="3:10">
      <c r="C123" s="31" t="s">
        <v>53</v>
      </c>
      <c r="D123" s="16">
        <f t="shared" si="0"/>
        <v>0</v>
      </c>
      <c r="E123" s="34"/>
      <c r="F123" s="34"/>
      <c r="G123" s="34"/>
      <c r="H123" s="34"/>
      <c r="J123" s="51"/>
    </row>
    <row r="124" spans="3:10">
      <c r="C124" s="30" t="s">
        <v>54</v>
      </c>
      <c r="D124" s="16">
        <f t="shared" si="0"/>
        <v>0</v>
      </c>
      <c r="E124" s="34"/>
      <c r="F124" s="34"/>
      <c r="G124" s="34"/>
      <c r="H124" s="34"/>
      <c r="J124" s="51">
        <v>740</v>
      </c>
    </row>
    <row r="125" spans="3:10">
      <c r="C125" s="15" t="s">
        <v>55</v>
      </c>
      <c r="D125" s="16">
        <f t="shared" si="0"/>
        <v>160528.18900000001</v>
      </c>
      <c r="E125" s="35">
        <f>E126+E142</f>
        <v>0</v>
      </c>
      <c r="F125" s="35">
        <f>F126+F142</f>
        <v>0</v>
      </c>
      <c r="G125" s="35">
        <f>G126+G142</f>
        <v>33781.682000000001</v>
      </c>
      <c r="H125" s="35">
        <f>H126+H142</f>
        <v>126746.507</v>
      </c>
      <c r="J125" s="51">
        <v>750</v>
      </c>
    </row>
    <row r="126" spans="3:10">
      <c r="C126" s="17" t="s">
        <v>56</v>
      </c>
      <c r="D126" s="16">
        <f t="shared" si="0"/>
        <v>160528.18900000001</v>
      </c>
      <c r="E126" s="35">
        <f>E127+E128</f>
        <v>0</v>
      </c>
      <c r="F126" s="35">
        <f>F127+F128</f>
        <v>0</v>
      </c>
      <c r="G126" s="35">
        <f>G127+G128</f>
        <v>33781.682000000001</v>
      </c>
      <c r="H126" s="35">
        <f>H127+H128</f>
        <v>126746.507</v>
      </c>
      <c r="J126" s="51">
        <v>760</v>
      </c>
    </row>
    <row r="127" spans="3:10">
      <c r="C127" s="30" t="s">
        <v>57</v>
      </c>
      <c r="D127" s="16">
        <f t="shared" si="0"/>
        <v>68691.114999999991</v>
      </c>
      <c r="E127" s="34"/>
      <c r="F127" s="34"/>
      <c r="G127" s="34">
        <f>G44</f>
        <v>33692.089</v>
      </c>
      <c r="H127" s="34">
        <f>H44</f>
        <v>34999.025999999998</v>
      </c>
      <c r="J127" s="51"/>
    </row>
    <row r="128" spans="3:10">
      <c r="C128" s="30" t="s">
        <v>58</v>
      </c>
      <c r="D128" s="16">
        <f t="shared" si="0"/>
        <v>91837.073999999993</v>
      </c>
      <c r="E128" s="35">
        <f>E129+E132+E135+E138+E139+E140+E141</f>
        <v>0</v>
      </c>
      <c r="F128" s="35">
        <f>F129+F132+F135+F138+F139+F140+F141</f>
        <v>0</v>
      </c>
      <c r="G128" s="35">
        <f>G129+G132+G135+G138+G139+G140+G141</f>
        <v>89.593000000000004</v>
      </c>
      <c r="H128" s="35">
        <f>H129+H132+H135+H138+H139+H140+H141</f>
        <v>91747.481</v>
      </c>
      <c r="J128" s="51"/>
    </row>
    <row r="129" spans="3:10" ht="33.75">
      <c r="C129" s="31" t="s">
        <v>59</v>
      </c>
      <c r="D129" s="16">
        <f t="shared" si="0"/>
        <v>0</v>
      </c>
      <c r="E129" s="36">
        <f>E130+E131</f>
        <v>0</v>
      </c>
      <c r="F129" s="36">
        <f>F130+F131</f>
        <v>0</v>
      </c>
      <c r="G129" s="36">
        <f>G130+G131</f>
        <v>0</v>
      </c>
      <c r="H129" s="36">
        <f>H130+H131</f>
        <v>0</v>
      </c>
      <c r="J129" s="51"/>
    </row>
    <row r="130" spans="3:10">
      <c r="C130" s="37" t="s">
        <v>60</v>
      </c>
      <c r="D130" s="16">
        <f t="shared" si="0"/>
        <v>0</v>
      </c>
      <c r="E130" s="34"/>
      <c r="F130" s="34"/>
      <c r="G130" s="34"/>
      <c r="H130" s="34"/>
      <c r="J130" s="51"/>
    </row>
    <row r="131" spans="3:10">
      <c r="C131" s="37" t="s">
        <v>61</v>
      </c>
      <c r="D131" s="16">
        <f t="shared" si="0"/>
        <v>0</v>
      </c>
      <c r="E131" s="34"/>
      <c r="F131" s="34"/>
      <c r="G131" s="34"/>
      <c r="H131" s="34"/>
      <c r="J131" s="51"/>
    </row>
    <row r="132" spans="3:10" ht="33.75">
      <c r="C132" s="31" t="s">
        <v>62</v>
      </c>
      <c r="D132" s="16">
        <f t="shared" si="0"/>
        <v>0</v>
      </c>
      <c r="E132" s="36">
        <f>E133+E134</f>
        <v>0</v>
      </c>
      <c r="F132" s="36">
        <f>F133+F134</f>
        <v>0</v>
      </c>
      <c r="G132" s="36">
        <f>G133+G134</f>
        <v>0</v>
      </c>
      <c r="H132" s="36">
        <f>H133+H134</f>
        <v>0</v>
      </c>
      <c r="J132" s="51"/>
    </row>
    <row r="133" spans="3:10">
      <c r="C133" s="37" t="s">
        <v>60</v>
      </c>
      <c r="D133" s="16">
        <f t="shared" si="0"/>
        <v>0</v>
      </c>
      <c r="E133" s="34"/>
      <c r="F133" s="34"/>
      <c r="G133" s="34"/>
      <c r="H133" s="34"/>
      <c r="J133" s="51"/>
    </row>
    <row r="134" spans="3:10">
      <c r="C134" s="37" t="s">
        <v>61</v>
      </c>
      <c r="D134" s="16">
        <f t="shared" si="0"/>
        <v>0</v>
      </c>
      <c r="E134" s="34"/>
      <c r="F134" s="34"/>
      <c r="G134" s="34"/>
      <c r="H134" s="34"/>
      <c r="J134" s="51"/>
    </row>
    <row r="135" spans="3:10" ht="22.5">
      <c r="C135" s="31" t="s">
        <v>63</v>
      </c>
      <c r="D135" s="16">
        <f t="shared" si="0"/>
        <v>91497.14899999999</v>
      </c>
      <c r="E135" s="36">
        <f>E136+E137</f>
        <v>0</v>
      </c>
      <c r="F135" s="36">
        <f>F136+F137</f>
        <v>0</v>
      </c>
      <c r="G135" s="36">
        <f>G136+G137</f>
        <v>89.593000000000004</v>
      </c>
      <c r="H135" s="36">
        <f>H136+H137</f>
        <v>91407.555999999997</v>
      </c>
      <c r="J135" s="51"/>
    </row>
    <row r="136" spans="3:10">
      <c r="C136" s="37" t="s">
        <v>60</v>
      </c>
      <c r="D136" s="16">
        <f t="shared" si="0"/>
        <v>91497.14899999999</v>
      </c>
      <c r="E136" s="34"/>
      <c r="F136" s="34"/>
      <c r="G136" s="34">
        <f>G54</f>
        <v>89.593000000000004</v>
      </c>
      <c r="H136" s="34">
        <f>H54-H133</f>
        <v>91407.555999999997</v>
      </c>
      <c r="J136" s="51"/>
    </row>
    <row r="137" spans="3:10">
      <c r="C137" s="37" t="s">
        <v>61</v>
      </c>
      <c r="D137" s="16">
        <f t="shared" si="0"/>
        <v>0</v>
      </c>
      <c r="E137" s="34"/>
      <c r="F137" s="34"/>
      <c r="G137" s="34"/>
      <c r="H137" s="34"/>
      <c r="J137" s="51"/>
    </row>
    <row r="138" spans="3:10">
      <c r="C138" s="31" t="s">
        <v>64</v>
      </c>
      <c r="D138" s="16">
        <f t="shared" si="0"/>
        <v>105.724</v>
      </c>
      <c r="E138" s="34"/>
      <c r="F138" s="34"/>
      <c r="G138" s="34"/>
      <c r="H138" s="34">
        <v>105.724</v>
      </c>
      <c r="J138" s="51"/>
    </row>
    <row r="139" spans="3:10">
      <c r="C139" s="31" t="s">
        <v>65</v>
      </c>
      <c r="D139" s="16">
        <f t="shared" si="0"/>
        <v>189.95500000000001</v>
      </c>
      <c r="E139" s="34"/>
      <c r="F139" s="34"/>
      <c r="G139" s="34"/>
      <c r="H139" s="34">
        <v>189.95500000000001</v>
      </c>
      <c r="J139" s="51"/>
    </row>
    <row r="140" spans="3:10" ht="33.75">
      <c r="C140" s="31" t="s">
        <v>66</v>
      </c>
      <c r="D140" s="16">
        <f t="shared" si="0"/>
        <v>0</v>
      </c>
      <c r="E140" s="34"/>
      <c r="F140" s="34"/>
      <c r="G140" s="34"/>
      <c r="H140" s="34"/>
      <c r="J140" s="51"/>
    </row>
    <row r="141" spans="3:10" ht="22.5">
      <c r="C141" s="31" t="s">
        <v>67</v>
      </c>
      <c r="D141" s="16">
        <f t="shared" si="0"/>
        <v>44.246000000000002</v>
      </c>
      <c r="E141" s="34"/>
      <c r="F141" s="34"/>
      <c r="G141" s="34"/>
      <c r="H141" s="34">
        <v>44.246000000000002</v>
      </c>
      <c r="J141" s="51"/>
    </row>
    <row r="142" spans="3:10">
      <c r="C142" s="17" t="s">
        <v>68</v>
      </c>
      <c r="D142" s="16">
        <f t="shared" si="0"/>
        <v>0</v>
      </c>
      <c r="E142" s="35">
        <f>E145</f>
        <v>0</v>
      </c>
      <c r="F142" s="35">
        <f>F145</f>
        <v>0</v>
      </c>
      <c r="G142" s="35">
        <f>G145</f>
        <v>0</v>
      </c>
      <c r="H142" s="35">
        <f>H145</f>
        <v>0</v>
      </c>
      <c r="J142" s="51">
        <v>770</v>
      </c>
    </row>
    <row r="143" spans="3:10">
      <c r="C143" s="30" t="s">
        <v>52</v>
      </c>
      <c r="D143" s="16">
        <f t="shared" si="0"/>
        <v>0</v>
      </c>
      <c r="E143" s="34"/>
      <c r="F143" s="34"/>
      <c r="G143" s="34"/>
      <c r="H143" s="34"/>
      <c r="J143" s="51">
        <v>780</v>
      </c>
    </row>
    <row r="144" spans="3:10">
      <c r="C144" s="31" t="s">
        <v>69</v>
      </c>
      <c r="D144" s="16">
        <f t="shared" si="0"/>
        <v>0</v>
      </c>
      <c r="E144" s="34"/>
      <c r="F144" s="34"/>
      <c r="G144" s="34"/>
      <c r="H144" s="34"/>
      <c r="J144" s="51"/>
    </row>
    <row r="145" spans="3:10">
      <c r="C145" s="30" t="s">
        <v>54</v>
      </c>
      <c r="D145" s="16">
        <f t="shared" si="0"/>
        <v>0</v>
      </c>
      <c r="E145" s="34"/>
      <c r="F145" s="34"/>
      <c r="G145" s="34"/>
      <c r="H145" s="34"/>
      <c r="J145" s="51">
        <v>790</v>
      </c>
    </row>
    <row r="146" spans="3:10">
      <c r="C146" s="29" t="s">
        <v>70</v>
      </c>
      <c r="D146" s="16">
        <f t="shared" si="0"/>
        <v>179059.337</v>
      </c>
      <c r="E146" s="35">
        <f>SUM(E147:E148)</f>
        <v>13857.977000000001</v>
      </c>
      <c r="F146" s="35">
        <f>SUM(F147:F148)</f>
        <v>0</v>
      </c>
      <c r="G146" s="35">
        <f>SUM(G147:G148)</f>
        <v>38016.436999999998</v>
      </c>
      <c r="H146" s="35">
        <f>SUM(H147:H148)</f>
        <v>127184.923</v>
      </c>
      <c r="J146" s="51"/>
    </row>
    <row r="147" spans="3:10">
      <c r="C147" s="17" t="s">
        <v>50</v>
      </c>
      <c r="D147" s="16">
        <f t="shared" si="0"/>
        <v>0</v>
      </c>
      <c r="E147" s="34"/>
      <c r="F147" s="34"/>
      <c r="G147" s="34"/>
      <c r="H147" s="34"/>
      <c r="J147" s="51"/>
    </row>
    <row r="148" spans="3:10">
      <c r="C148" s="17" t="s">
        <v>51</v>
      </c>
      <c r="D148" s="16">
        <f t="shared" si="0"/>
        <v>179059.337</v>
      </c>
      <c r="E148" s="35">
        <f>E150</f>
        <v>13857.977000000001</v>
      </c>
      <c r="F148" s="35">
        <f>F150</f>
        <v>0</v>
      </c>
      <c r="G148" s="35">
        <f>G150</f>
        <v>38016.436999999998</v>
      </c>
      <c r="H148" s="35">
        <f>H150</f>
        <v>127184.923</v>
      </c>
      <c r="J148" s="51"/>
    </row>
    <row r="149" spans="3:10">
      <c r="C149" s="30" t="s">
        <v>71</v>
      </c>
      <c r="D149" s="16">
        <f t="shared" si="0"/>
        <v>38.910449245197277</v>
      </c>
      <c r="E149" s="34"/>
      <c r="F149" s="34"/>
      <c r="G149" s="34">
        <f>G115</f>
        <v>7.4254492451972798</v>
      </c>
      <c r="H149" s="34">
        <f>H115</f>
        <v>31.484999999999999</v>
      </c>
      <c r="J149" s="51"/>
    </row>
    <row r="150" spans="3:10">
      <c r="C150" s="30" t="s">
        <v>54</v>
      </c>
      <c r="D150" s="16">
        <f t="shared" si="0"/>
        <v>179059.337</v>
      </c>
      <c r="E150" s="34">
        <f>E41-1440.39</f>
        <v>13857.977000000001</v>
      </c>
      <c r="F150" s="34"/>
      <c r="G150" s="34">
        <f>G41-70.091</f>
        <v>38016.436999999998</v>
      </c>
      <c r="H150" s="34">
        <f>H41-0.195-0.105-55.937-16.252</f>
        <v>127184.923</v>
      </c>
      <c r="J150" s="51"/>
    </row>
    <row r="151" spans="3:10">
      <c r="C151" s="57"/>
      <c r="D151" s="57"/>
      <c r="E151" s="57"/>
      <c r="F151" s="57"/>
      <c r="G151" s="57"/>
      <c r="H151" s="58"/>
      <c r="J151" s="54"/>
    </row>
    <row r="152" spans="3:10" ht="22.5">
      <c r="C152" s="15" t="s">
        <v>72</v>
      </c>
      <c r="D152" s="16">
        <f t="shared" si="0"/>
        <v>0</v>
      </c>
      <c r="E152" s="35">
        <f>SUM( E153:E154)</f>
        <v>0</v>
      </c>
      <c r="F152" s="35">
        <f>SUM( F153:F154)</f>
        <v>0</v>
      </c>
      <c r="G152" s="35">
        <f>SUM( G153:G154)</f>
        <v>0</v>
      </c>
      <c r="H152" s="35">
        <f>SUM( H153:H154)</f>
        <v>0</v>
      </c>
      <c r="J152" s="51">
        <v>800</v>
      </c>
    </row>
    <row r="153" spans="3:10">
      <c r="C153" s="17" t="s">
        <v>50</v>
      </c>
      <c r="D153" s="16">
        <f t="shared" si="0"/>
        <v>0</v>
      </c>
      <c r="E153" s="34"/>
      <c r="F153" s="34"/>
      <c r="G153" s="34"/>
      <c r="H153" s="34"/>
      <c r="J153" s="51">
        <v>810</v>
      </c>
    </row>
    <row r="154" spans="3:10">
      <c r="C154" s="17" t="s">
        <v>51</v>
      </c>
      <c r="D154" s="16">
        <f t="shared" si="0"/>
        <v>0</v>
      </c>
      <c r="E154" s="35">
        <f>E155+E157</f>
        <v>0</v>
      </c>
      <c r="F154" s="35">
        <f>F155+F157</f>
        <v>0</v>
      </c>
      <c r="G154" s="35">
        <f>G155+G157</f>
        <v>0</v>
      </c>
      <c r="H154" s="35">
        <f>H155+H157</f>
        <v>0</v>
      </c>
      <c r="J154" s="51">
        <v>820</v>
      </c>
    </row>
    <row r="155" spans="3:10">
      <c r="C155" s="30" t="s">
        <v>73</v>
      </c>
      <c r="D155" s="16">
        <f t="shared" si="0"/>
        <v>0</v>
      </c>
      <c r="E155" s="34"/>
      <c r="F155" s="34"/>
      <c r="G155" s="34"/>
      <c r="H155" s="34"/>
      <c r="J155" s="51">
        <v>830</v>
      </c>
    </row>
    <row r="156" spans="3:10">
      <c r="C156" s="31" t="s">
        <v>74</v>
      </c>
      <c r="D156" s="16">
        <f t="shared" si="0"/>
        <v>0</v>
      </c>
      <c r="E156" s="34"/>
      <c r="F156" s="34"/>
      <c r="G156" s="34"/>
      <c r="H156" s="34"/>
      <c r="J156" s="54"/>
    </row>
    <row r="157" spans="3:10">
      <c r="C157" s="30" t="s">
        <v>75</v>
      </c>
      <c r="D157" s="16">
        <f t="shared" si="0"/>
        <v>0</v>
      </c>
      <c r="E157" s="34"/>
      <c r="F157" s="34"/>
      <c r="G157" s="34"/>
      <c r="H157" s="34"/>
      <c r="J157" s="51">
        <v>840</v>
      </c>
    </row>
    <row r="158" spans="3:10">
      <c r="C158" s="15" t="s">
        <v>76</v>
      </c>
      <c r="D158" s="16">
        <f t="shared" si="0"/>
        <v>0</v>
      </c>
      <c r="E158" s="36">
        <f>SUM( E159+E164)</f>
        <v>0</v>
      </c>
      <c r="F158" s="36">
        <f>SUM( F159+F164)</f>
        <v>0</v>
      </c>
      <c r="G158" s="36">
        <f>SUM( G159+G164)</f>
        <v>0</v>
      </c>
      <c r="H158" s="36">
        <f>SUM( H159+H164)</f>
        <v>0</v>
      </c>
      <c r="J158" s="51">
        <v>850</v>
      </c>
    </row>
    <row r="159" spans="3:10">
      <c r="C159" s="17" t="s">
        <v>50</v>
      </c>
      <c r="D159" s="16">
        <f t="shared" ref="D159:D172" si="3">SUM(E159:H159)</f>
        <v>0</v>
      </c>
      <c r="E159" s="36">
        <f>SUM( E160:E161)</f>
        <v>0</v>
      </c>
      <c r="F159" s="36">
        <f>SUM( F160:F161)</f>
        <v>0</v>
      </c>
      <c r="G159" s="36">
        <f>SUM( G160:G161)</f>
        <v>0</v>
      </c>
      <c r="H159" s="36">
        <f>SUM( H160:H161)</f>
        <v>0</v>
      </c>
      <c r="J159" s="51">
        <v>860</v>
      </c>
    </row>
    <row r="160" spans="3:10">
      <c r="C160" s="30" t="s">
        <v>57</v>
      </c>
      <c r="D160" s="16">
        <f t="shared" si="3"/>
        <v>0</v>
      </c>
      <c r="E160" s="38"/>
      <c r="F160" s="38"/>
      <c r="G160" s="38"/>
      <c r="H160" s="38"/>
      <c r="J160" s="51"/>
    </row>
    <row r="161" spans="3:13">
      <c r="C161" s="30" t="s">
        <v>58</v>
      </c>
      <c r="D161" s="16">
        <f t="shared" si="3"/>
        <v>0</v>
      </c>
      <c r="E161" s="36">
        <f>E162+E163</f>
        <v>0</v>
      </c>
      <c r="F161" s="36">
        <f>F162+F163</f>
        <v>0</v>
      </c>
      <c r="G161" s="36">
        <f>G162+G163</f>
        <v>0</v>
      </c>
      <c r="H161" s="36">
        <f>H162+H163</f>
        <v>0</v>
      </c>
      <c r="J161" s="51"/>
    </row>
    <row r="162" spans="3:13">
      <c r="C162" s="31" t="s">
        <v>60</v>
      </c>
      <c r="D162" s="16">
        <f t="shared" si="3"/>
        <v>0</v>
      </c>
      <c r="E162" s="38"/>
      <c r="F162" s="38"/>
      <c r="G162" s="38"/>
      <c r="H162" s="38"/>
      <c r="J162" s="51"/>
    </row>
    <row r="163" spans="3:13">
      <c r="C163" s="31" t="s">
        <v>77</v>
      </c>
      <c r="D163" s="16">
        <f t="shared" si="3"/>
        <v>0</v>
      </c>
      <c r="E163" s="38"/>
      <c r="F163" s="38"/>
      <c r="G163" s="38"/>
      <c r="H163" s="38"/>
      <c r="J163" s="51"/>
    </row>
    <row r="164" spans="3:13">
      <c r="C164" s="17" t="s">
        <v>68</v>
      </c>
      <c r="D164" s="16">
        <f t="shared" si="3"/>
        <v>0</v>
      </c>
      <c r="E164" s="36">
        <f>E165+E167</f>
        <v>0</v>
      </c>
      <c r="F164" s="36">
        <f>F165+F167</f>
        <v>0</v>
      </c>
      <c r="G164" s="36">
        <f>G165+G167</f>
        <v>0</v>
      </c>
      <c r="H164" s="36">
        <f>H165+H167</f>
        <v>0</v>
      </c>
      <c r="J164" s="51">
        <v>870</v>
      </c>
    </row>
    <row r="165" spans="3:13">
      <c r="C165" s="30" t="s">
        <v>73</v>
      </c>
      <c r="D165" s="16">
        <f t="shared" si="3"/>
        <v>0</v>
      </c>
      <c r="E165" s="34"/>
      <c r="F165" s="34"/>
      <c r="G165" s="34"/>
      <c r="H165" s="34"/>
      <c r="J165" s="51">
        <v>880</v>
      </c>
    </row>
    <row r="166" spans="3:13">
      <c r="C166" s="31" t="s">
        <v>74</v>
      </c>
      <c r="D166" s="16">
        <f t="shared" si="3"/>
        <v>0</v>
      </c>
      <c r="E166" s="34"/>
      <c r="F166" s="34"/>
      <c r="G166" s="34"/>
      <c r="H166" s="34"/>
      <c r="J166" s="51"/>
    </row>
    <row r="167" spans="3:13">
      <c r="C167" s="30" t="s">
        <v>75</v>
      </c>
      <c r="D167" s="16">
        <f t="shared" si="3"/>
        <v>0</v>
      </c>
      <c r="E167" s="39"/>
      <c r="F167" s="39"/>
      <c r="G167" s="39"/>
      <c r="H167" s="39"/>
      <c r="J167" s="51">
        <v>890</v>
      </c>
    </row>
    <row r="168" spans="3:13">
      <c r="C168" s="15" t="s">
        <v>78</v>
      </c>
      <c r="D168" s="16">
        <f t="shared" si="3"/>
        <v>465783.30407000001</v>
      </c>
      <c r="E168" s="40">
        <f>SUM( E169:E170)</f>
        <v>0</v>
      </c>
      <c r="F168" s="40">
        <f>SUM( F169:F170)</f>
        <v>0</v>
      </c>
      <c r="G168" s="40">
        <f>SUM( G169:G170)</f>
        <v>232891.65203500001</v>
      </c>
      <c r="H168" s="40">
        <f>SUM( H169:H170)</f>
        <v>232891.65203500001</v>
      </c>
      <c r="J168" s="51">
        <v>900</v>
      </c>
    </row>
    <row r="169" spans="3:13">
      <c r="C169" s="17" t="s">
        <v>50</v>
      </c>
      <c r="D169" s="16">
        <f t="shared" si="3"/>
        <v>0</v>
      </c>
      <c r="E169" s="39"/>
      <c r="F169" s="39"/>
      <c r="G169" s="39"/>
      <c r="H169" s="39"/>
      <c r="J169" s="51"/>
    </row>
    <row r="170" spans="3:13">
      <c r="C170" s="17" t="s">
        <v>51</v>
      </c>
      <c r="D170" s="16">
        <f t="shared" si="3"/>
        <v>465783.30407000001</v>
      </c>
      <c r="E170" s="40">
        <f>E171+E172</f>
        <v>0</v>
      </c>
      <c r="F170" s="40">
        <f>F171+F172</f>
        <v>0</v>
      </c>
      <c r="G170" s="40">
        <f>G171+G172</f>
        <v>232891.65203500001</v>
      </c>
      <c r="H170" s="40">
        <f>H171+H172</f>
        <v>232891.65203500001</v>
      </c>
      <c r="J170" s="51"/>
    </row>
    <row r="171" spans="3:13">
      <c r="C171" s="30" t="s">
        <v>79</v>
      </c>
      <c r="D171" s="16">
        <f t="shared" si="3"/>
        <v>351485.69514000003</v>
      </c>
      <c r="E171" s="39"/>
      <c r="F171" s="39"/>
      <c r="G171" s="39">
        <v>175742.84757000001</v>
      </c>
      <c r="H171" s="39">
        <v>175742.84757000001</v>
      </c>
      <c r="J171" s="51" t="s">
        <v>94</v>
      </c>
    </row>
    <row r="172" spans="3:13">
      <c r="C172" s="30" t="s">
        <v>75</v>
      </c>
      <c r="D172" s="16">
        <f t="shared" si="3"/>
        <v>114297.60893</v>
      </c>
      <c r="E172" s="39"/>
      <c r="F172" s="39"/>
      <c r="G172" s="39">
        <v>57148.804465000001</v>
      </c>
      <c r="H172" s="39">
        <v>57148.804465000001</v>
      </c>
      <c r="J172" s="51" t="s">
        <v>95</v>
      </c>
    </row>
    <row r="173" spans="3:13">
      <c r="C173" s="41"/>
      <c r="D173" s="41"/>
      <c r="E173" s="41"/>
      <c r="F173" s="41"/>
      <c r="G173" s="41"/>
      <c r="H173" s="42"/>
      <c r="I173" s="42"/>
      <c r="J173" s="42"/>
      <c r="K173" s="42"/>
      <c r="L173" s="43"/>
      <c r="M173" s="43"/>
    </row>
    <row r="174" spans="3:13" ht="12.75">
      <c r="C174" s="56" t="s">
        <v>80</v>
      </c>
      <c r="D174" s="56"/>
      <c r="E174" s="56"/>
      <c r="F174" s="56"/>
      <c r="G174" s="56"/>
      <c r="H174" s="56"/>
      <c r="I174" s="55"/>
      <c r="J174" s="42"/>
      <c r="K174" s="42"/>
      <c r="L174" s="43"/>
      <c r="M174" s="43"/>
    </row>
    <row r="175" spans="3:13" ht="12.75">
      <c r="C175" s="44" t="s">
        <v>97</v>
      </c>
      <c r="D175" s="45">
        <f>SUM(G175:H175)</f>
        <v>109277.69791</v>
      </c>
      <c r="E175" s="46"/>
      <c r="F175" s="46"/>
      <c r="G175" s="46">
        <v>54638.848955000001</v>
      </c>
      <c r="H175" s="46">
        <v>54638.848955000001</v>
      </c>
      <c r="I175" s="50"/>
      <c r="J175" s="42"/>
      <c r="K175" s="42"/>
      <c r="L175" s="43"/>
      <c r="M175" s="43"/>
    </row>
    <row r="176" spans="3:13">
      <c r="C176" s="42"/>
      <c r="D176" s="42"/>
      <c r="E176" s="42"/>
      <c r="F176" s="42"/>
      <c r="G176" s="42"/>
      <c r="H176" s="42"/>
      <c r="I176" s="42"/>
      <c r="J176" s="42"/>
      <c r="K176" s="42"/>
      <c r="L176" s="43"/>
      <c r="M176" s="43"/>
    </row>
    <row r="177" spans="3:13">
      <c r="C177" s="42"/>
      <c r="D177" s="42"/>
      <c r="E177" s="42"/>
      <c r="F177" s="42"/>
      <c r="G177" s="42"/>
      <c r="H177" s="42"/>
      <c r="I177" s="42"/>
      <c r="J177" s="42"/>
      <c r="K177" s="42"/>
      <c r="L177" s="43"/>
      <c r="M177" s="43"/>
    </row>
    <row r="178" spans="3:13">
      <c r="C178" s="42"/>
      <c r="D178" s="42"/>
      <c r="E178" s="42"/>
      <c r="F178" s="42"/>
      <c r="G178" s="42"/>
      <c r="H178" s="42"/>
      <c r="I178" s="42"/>
      <c r="J178" s="42"/>
      <c r="K178" s="42"/>
      <c r="L178" s="43"/>
      <c r="M178" s="43"/>
    </row>
    <row r="179" spans="3:13">
      <c r="C179" s="42"/>
      <c r="D179" s="42"/>
      <c r="E179" s="42"/>
      <c r="F179" s="42"/>
      <c r="G179" s="42"/>
      <c r="H179" s="42"/>
      <c r="I179" s="42"/>
      <c r="J179" s="42"/>
      <c r="K179" s="42"/>
      <c r="L179" s="43"/>
      <c r="M179" s="43"/>
    </row>
    <row r="180" spans="3:13">
      <c r="C180" s="42"/>
      <c r="D180" s="42"/>
      <c r="E180" s="42"/>
      <c r="F180" s="42"/>
      <c r="G180" s="42"/>
      <c r="H180" s="42"/>
      <c r="I180" s="42"/>
      <c r="J180" s="42"/>
      <c r="K180" s="42"/>
      <c r="L180" s="43"/>
      <c r="M180" s="43"/>
    </row>
    <row r="181" spans="3:13">
      <c r="C181" s="42"/>
      <c r="D181" s="42"/>
      <c r="E181" s="42"/>
      <c r="F181" s="42"/>
      <c r="G181" s="42"/>
      <c r="H181" s="42"/>
      <c r="I181" s="42"/>
      <c r="J181" s="42"/>
      <c r="K181" s="42"/>
      <c r="L181" s="43"/>
      <c r="M181" s="43"/>
    </row>
    <row r="182" spans="3:13">
      <c r="C182" s="42"/>
      <c r="D182" s="42"/>
      <c r="E182" s="42"/>
      <c r="F182" s="42"/>
      <c r="G182" s="42"/>
      <c r="H182" s="42"/>
      <c r="I182" s="42"/>
      <c r="J182" s="42"/>
      <c r="K182" s="42"/>
      <c r="L182" s="43"/>
      <c r="M182" s="43"/>
    </row>
    <row r="183" spans="3:13">
      <c r="C183" s="42"/>
      <c r="D183" s="42"/>
      <c r="E183" s="42"/>
      <c r="F183" s="42"/>
      <c r="G183" s="42"/>
      <c r="H183" s="42"/>
      <c r="I183" s="42"/>
      <c r="J183" s="42"/>
      <c r="K183" s="42"/>
      <c r="L183" s="43"/>
      <c r="M183" s="43"/>
    </row>
    <row r="184" spans="3:13">
      <c r="C184" s="42"/>
      <c r="D184" s="42"/>
      <c r="E184" s="42"/>
      <c r="F184" s="42"/>
      <c r="G184" s="42"/>
      <c r="H184" s="42"/>
      <c r="I184" s="42"/>
      <c r="J184" s="42"/>
      <c r="K184" s="42"/>
      <c r="L184" s="43"/>
      <c r="M184" s="43"/>
    </row>
    <row r="185" spans="3:13">
      <c r="C185" s="42"/>
      <c r="D185" s="42"/>
      <c r="E185" s="42"/>
      <c r="F185" s="42"/>
      <c r="G185" s="42"/>
      <c r="H185" s="42"/>
      <c r="I185" s="42"/>
      <c r="J185" s="42"/>
      <c r="K185" s="42"/>
      <c r="L185" s="43"/>
      <c r="M185" s="43"/>
    </row>
    <row r="186" spans="3:13">
      <c r="C186" s="42"/>
      <c r="D186" s="42"/>
      <c r="E186" s="42"/>
      <c r="F186" s="42"/>
      <c r="G186" s="42"/>
      <c r="H186" s="42"/>
      <c r="I186" s="42"/>
      <c r="J186" s="42"/>
      <c r="K186" s="42"/>
      <c r="L186" s="43"/>
      <c r="M186" s="43"/>
    </row>
    <row r="187" spans="3:13">
      <c r="C187" s="42"/>
      <c r="D187" s="42"/>
      <c r="E187" s="42"/>
      <c r="F187" s="42"/>
      <c r="G187" s="42"/>
      <c r="H187" s="42"/>
      <c r="I187" s="42"/>
      <c r="J187" s="42"/>
      <c r="K187" s="42"/>
      <c r="L187" s="43"/>
      <c r="M187" s="43"/>
    </row>
    <row r="188" spans="3:13">
      <c r="C188" s="42"/>
      <c r="D188" s="42"/>
      <c r="E188" s="42"/>
      <c r="F188" s="42"/>
      <c r="G188" s="42"/>
      <c r="H188" s="42"/>
      <c r="I188" s="42"/>
      <c r="J188" s="42"/>
      <c r="K188" s="42"/>
      <c r="L188" s="43"/>
      <c r="M188" s="43"/>
    </row>
    <row r="189" spans="3:13">
      <c r="C189" s="42"/>
      <c r="D189" s="42"/>
      <c r="E189" s="42"/>
      <c r="F189" s="42"/>
      <c r="G189" s="42"/>
      <c r="H189" s="42"/>
      <c r="I189" s="42"/>
      <c r="J189" s="42"/>
      <c r="K189" s="42"/>
      <c r="L189" s="43"/>
      <c r="M189" s="43"/>
    </row>
    <row r="190" spans="3:13">
      <c r="C190" s="42"/>
      <c r="D190" s="42"/>
      <c r="E190" s="42"/>
      <c r="F190" s="42"/>
      <c r="G190" s="42"/>
      <c r="H190" s="42"/>
      <c r="I190" s="42"/>
      <c r="J190" s="42"/>
      <c r="K190" s="42"/>
      <c r="L190" s="43"/>
      <c r="M190" s="43"/>
    </row>
    <row r="191" spans="3:13">
      <c r="C191" s="42"/>
      <c r="D191" s="42"/>
      <c r="E191" s="42"/>
      <c r="F191" s="42"/>
      <c r="G191" s="42"/>
      <c r="H191" s="42"/>
      <c r="I191" s="42"/>
      <c r="J191" s="42"/>
      <c r="K191" s="42"/>
      <c r="L191" s="43"/>
      <c r="M191" s="43"/>
    </row>
    <row r="192" spans="3:13">
      <c r="C192" s="42"/>
      <c r="D192" s="42"/>
      <c r="E192" s="42"/>
      <c r="F192" s="42"/>
      <c r="G192" s="42"/>
      <c r="H192" s="42"/>
      <c r="I192" s="42"/>
      <c r="J192" s="42"/>
      <c r="K192" s="42"/>
      <c r="L192" s="43"/>
      <c r="M192" s="43"/>
    </row>
    <row r="193" spans="3:13">
      <c r="C193" s="42"/>
      <c r="D193" s="42"/>
      <c r="E193" s="42"/>
      <c r="F193" s="42"/>
      <c r="G193" s="42"/>
      <c r="H193" s="42"/>
      <c r="I193" s="42"/>
      <c r="J193" s="42"/>
      <c r="K193" s="42"/>
      <c r="L193" s="43"/>
      <c r="M193" s="43"/>
    </row>
    <row r="194" spans="3:13">
      <c r="C194" s="42"/>
      <c r="D194" s="42"/>
      <c r="E194" s="42"/>
      <c r="F194" s="42"/>
      <c r="G194" s="42"/>
      <c r="H194" s="42"/>
      <c r="I194" s="42"/>
      <c r="J194" s="42"/>
      <c r="K194" s="42"/>
      <c r="L194" s="43"/>
      <c r="M194" s="43"/>
    </row>
    <row r="195" spans="3:13">
      <c r="C195" s="42"/>
      <c r="D195" s="42"/>
      <c r="E195" s="42"/>
      <c r="F195" s="42"/>
      <c r="G195" s="42"/>
      <c r="H195" s="42"/>
      <c r="I195" s="42"/>
      <c r="J195" s="42"/>
      <c r="K195" s="42"/>
      <c r="L195" s="43"/>
      <c r="M195" s="43"/>
    </row>
    <row r="196" spans="3:13">
      <c r="C196" s="42"/>
      <c r="D196" s="42"/>
      <c r="E196" s="42"/>
      <c r="F196" s="42"/>
      <c r="G196" s="42"/>
      <c r="H196" s="42"/>
      <c r="I196" s="42"/>
      <c r="J196" s="42"/>
      <c r="K196" s="42"/>
      <c r="L196" s="43"/>
      <c r="M196" s="43"/>
    </row>
    <row r="197" spans="3:13">
      <c r="C197" s="42"/>
      <c r="D197" s="42"/>
      <c r="E197" s="42"/>
      <c r="F197" s="42"/>
      <c r="G197" s="42"/>
      <c r="H197" s="42"/>
      <c r="I197" s="42"/>
      <c r="J197" s="42"/>
      <c r="K197" s="42"/>
      <c r="L197" s="43"/>
      <c r="M197" s="43"/>
    </row>
    <row r="198" spans="3:13">
      <c r="C198" s="42"/>
      <c r="D198" s="42"/>
      <c r="E198" s="42"/>
      <c r="F198" s="42"/>
      <c r="G198" s="42"/>
      <c r="H198" s="42"/>
      <c r="I198" s="42"/>
      <c r="J198" s="42"/>
      <c r="K198" s="42"/>
      <c r="L198" s="43"/>
      <c r="M198" s="43"/>
    </row>
    <row r="199" spans="3:13">
      <c r="C199" s="42"/>
      <c r="D199" s="42"/>
      <c r="E199" s="42"/>
      <c r="F199" s="42"/>
      <c r="G199" s="42"/>
      <c r="H199" s="42"/>
      <c r="I199" s="42"/>
      <c r="J199" s="42"/>
      <c r="K199" s="42"/>
      <c r="L199" s="43"/>
      <c r="M199" s="43"/>
    </row>
    <row r="200" spans="3:13">
      <c r="C200" s="42"/>
      <c r="D200" s="42"/>
      <c r="E200" s="42"/>
      <c r="F200" s="42"/>
      <c r="G200" s="42"/>
      <c r="H200" s="42"/>
      <c r="I200" s="42"/>
      <c r="J200" s="42"/>
      <c r="K200" s="42"/>
      <c r="L200" s="43"/>
      <c r="M200" s="43"/>
    </row>
    <row r="201" spans="3:13">
      <c r="C201" s="43"/>
      <c r="D201" s="43"/>
      <c r="E201" s="43"/>
      <c r="F201" s="43"/>
      <c r="G201" s="43"/>
      <c r="H201" s="43"/>
      <c r="I201" s="43"/>
      <c r="J201" s="43"/>
      <c r="K201" s="43"/>
      <c r="L201" s="43"/>
      <c r="M201" s="43"/>
    </row>
    <row r="202" spans="3:13">
      <c r="C202" s="43"/>
      <c r="D202" s="43"/>
      <c r="E202" s="43"/>
      <c r="F202" s="43"/>
      <c r="G202" s="43"/>
      <c r="H202" s="43"/>
      <c r="I202" s="43"/>
      <c r="J202" s="43"/>
      <c r="K202" s="43"/>
      <c r="L202" s="43"/>
      <c r="M202" s="43"/>
    </row>
    <row r="203" spans="3:13">
      <c r="C203" s="43"/>
      <c r="D203" s="43"/>
      <c r="E203" s="43"/>
      <c r="F203" s="43"/>
      <c r="G203" s="43"/>
      <c r="H203" s="43"/>
      <c r="I203" s="43"/>
      <c r="J203" s="43"/>
      <c r="K203" s="43"/>
      <c r="L203" s="43"/>
      <c r="M203" s="43"/>
    </row>
    <row r="204" spans="3:13">
      <c r="C204" s="43"/>
      <c r="D204" s="43"/>
      <c r="E204" s="43"/>
      <c r="F204" s="43"/>
      <c r="G204" s="43"/>
      <c r="H204" s="43"/>
      <c r="I204" s="43"/>
      <c r="J204" s="43"/>
      <c r="K204" s="43"/>
      <c r="L204" s="43"/>
      <c r="M204" s="43"/>
    </row>
  </sheetData>
  <mergeCells count="10">
    <mergeCell ref="C11:C12"/>
    <mergeCell ref="D11:D12"/>
    <mergeCell ref="E11:H11"/>
    <mergeCell ref="C8:D8"/>
    <mergeCell ref="C174:H174"/>
    <mergeCell ref="C14:H14"/>
    <mergeCell ref="C65:H65"/>
    <mergeCell ref="C114:H114"/>
    <mergeCell ref="C118:H118"/>
    <mergeCell ref="C151:H151"/>
  </mergeCells>
  <dataValidations count="2">
    <dataValidation type="decimal" allowBlank="1" showErrorMessage="1" errorTitle="Ошибка" error="Допускается ввод только действительных чисел!" sqref="D115:H117 D77:H84 D71:H75 D54:H64 D66:H69 D35:H52 D20:H24 D26:H33 D15:H18 D86:H103 D175:H175 D119:H150 D105:H113 D152:H172">
      <formula1>-9.99999999999999E+23</formula1>
      <formula2>9.99999999999999E+23</formula2>
    </dataValidation>
    <dataValidation allowBlank="1" showInputMessage="1" promptTitle="Ввод" prompt="Для выбора организации необходимо два раза нажать левую клавишу мыши!" sqref="C100:C103 C28:C33 C22:C24 C49:C52 C73:C75 C79:C84"/>
  </dataValidation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2021-01-29T06:39:05Z</dcterms:modified>
</cp:coreProperties>
</file>